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05"/>
  <workbookPr codeName="ThisWorkbook"/>
  <mc:AlternateContent xmlns:mc="http://schemas.openxmlformats.org/markup-compatibility/2006">
    <mc:Choice Requires="x15">
      <x15ac:absPath xmlns:x15ac="http://schemas.microsoft.com/office/spreadsheetml/2010/11/ac" url="https://aecom.sharepoint.com/sites/PRTMApplications/Shared Documents/MMDR FBC/9 Reporting/NEMMDR FBC - TAG Worksheets/"/>
    </mc:Choice>
  </mc:AlternateContent>
  <xr:revisionPtr revIDLastSave="0" documentId="8_{D5AFF938-D8A8-4A2F-9F19-B2698F8D7F80}" xr6:coauthVersionLast="47" xr6:coauthVersionMax="47" xr10:uidLastSave="{00000000-0000-0000-0000-000000000000}"/>
  <bookViews>
    <workbookView xWindow="75" yWindow="120" windowWidth="15375" windowHeight="7995" firstSheet="5" activeTab="5" xr2:uid="{448B0673-F2F6-4260-8F7C-571ED5A17BDE}"/>
  </bookViews>
  <sheets>
    <sheet name="TEE table" sheetId="9" r:id="rId1"/>
    <sheet name="PA Table" sheetId="12" r:id="rId2"/>
    <sheet name="AMCB Table (Notes) &gt;&gt;" sheetId="8" r:id="rId3"/>
    <sheet name="AMCB Table (initial)" sheetId="10" r:id="rId4"/>
    <sheet name="AMCB Table (adjusted)" sheetId="14" r:id="rId5"/>
    <sheet name="AST Table" sheetId="6" r:id="rId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909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"DIVZMP9NQ95IJ2IEKPLUZ6BG"</definedName>
    <definedName name="_xlnm.Print_Area" localSheetId="4">'AMCB Table (adjusted)'!$A$1:$C$28</definedName>
    <definedName name="_xlnm.Print_Area" localSheetId="3">'AMCB Table (initial)'!$A$1:$C$26</definedName>
    <definedName name="_xlnm.Print_Area" localSheetId="5">'AST Table'!$A$1:$O$42</definedName>
    <definedName name="_xlnm.Print_Area" localSheetId="1">'PA Table'!$A$1:$N$28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9" l="1"/>
  <c r="M27" i="6"/>
  <c r="M31" i="6"/>
  <c r="M15" i="6"/>
  <c r="J27" i="6" l="1"/>
  <c r="C34" i="9" l="1"/>
  <c r="M11" i="6" s="1"/>
  <c r="M41" i="6"/>
  <c r="J11" i="6"/>
  <c r="C24" i="9"/>
  <c r="C17" i="12"/>
  <c r="C7" i="12"/>
  <c r="C17" i="9"/>
  <c r="C9" i="9"/>
  <c r="C6" i="9"/>
  <c r="E40" i="6" l="1"/>
  <c r="B12" i="14"/>
  <c r="B12" i="10"/>
  <c r="M32" i="6"/>
  <c r="M16" i="6" l="1"/>
  <c r="B4" i="8" l="1"/>
  <c r="M34" i="6" l="1"/>
  <c r="M20" i="6"/>
  <c r="M19" i="6"/>
  <c r="M18" i="6"/>
  <c r="B8" i="14"/>
  <c r="B7" i="14"/>
  <c r="B6" i="14"/>
  <c r="B5" i="14"/>
  <c r="B4" i="14"/>
  <c r="B3" i="14"/>
  <c r="C24" i="12" l="1"/>
  <c r="C22" i="9"/>
  <c r="E17" i="9"/>
  <c r="C15" i="9"/>
  <c r="C8" i="9"/>
  <c r="F25" i="9"/>
  <c r="E25" i="9"/>
  <c r="C23" i="9"/>
  <c r="C21" i="9"/>
  <c r="C16" i="9"/>
  <c r="C14" i="9"/>
  <c r="C13" i="9"/>
  <c r="E9" i="9"/>
  <c r="C7" i="9"/>
  <c r="C5" i="9"/>
  <c r="C4" i="8" l="1"/>
  <c r="C25" i="9"/>
  <c r="B11" i="10" l="1"/>
  <c r="C9" i="12"/>
  <c r="B11" i="14"/>
  <c r="B10" i="14"/>
  <c r="B10" i="10"/>
  <c r="B9" i="10"/>
  <c r="B9" i="14"/>
  <c r="C37" i="9"/>
  <c r="C23" i="12" l="1"/>
  <c r="M40" i="6" s="1"/>
  <c r="B14" i="10"/>
  <c r="B16" i="14"/>
  <c r="B18" i="14" l="1"/>
  <c r="B20" i="14" s="1"/>
  <c r="B23" i="14" s="1"/>
  <c r="B16" i="10"/>
  <c r="B18" i="10" s="1"/>
  <c r="B21" i="10" s="1"/>
  <c r="B22" i="10" l="1"/>
  <c r="B24" i="14"/>
</calcChain>
</file>

<file path=xl/sharedStrings.xml><?xml version="1.0" encoding="utf-8"?>
<sst xmlns="http://schemas.openxmlformats.org/spreadsheetml/2006/main" count="332" uniqueCount="221">
  <si>
    <t xml:space="preserve">Economic Efficiency of the Transport System (TEE)   </t>
  </si>
  <si>
    <t>Non-business: Commuting</t>
  </si>
  <si>
    <t>ALL MODES</t>
  </si>
  <si>
    <t>ROAD</t>
  </si>
  <si>
    <t>BUS and COACH</t>
  </si>
  <si>
    <t>RAIL</t>
  </si>
  <si>
    <t>OTHER</t>
  </si>
  <si>
    <r>
      <t xml:space="preserve"> </t>
    </r>
    <r>
      <rPr>
        <b/>
        <i/>
        <u/>
        <sz val="8.5"/>
        <rFont val="Arial"/>
        <family val="2"/>
      </rPr>
      <t xml:space="preserve">User benefits </t>
    </r>
  </si>
  <si>
    <t>TOTAL</t>
  </si>
  <si>
    <t>Private Cars and LGVs</t>
  </si>
  <si>
    <t>Passengers</t>
  </si>
  <si>
    <t xml:space="preserve">      Travel time</t>
  </si>
  <si>
    <t xml:space="preserve">      Vehicle operating costs</t>
  </si>
  <si>
    <t xml:space="preserve">      User charges</t>
  </si>
  <si>
    <t xml:space="preserve">      During Construction &amp; Maintenance</t>
  </si>
  <si>
    <t>NET NON-BUSINESS BENEFITS: COMMUTING</t>
  </si>
  <si>
    <t xml:space="preserve">   (1a)</t>
  </si>
  <si>
    <t>Non-business: Other</t>
  </si>
  <si>
    <t xml:space="preserve">        Travel time</t>
  </si>
  <si>
    <t xml:space="preserve">        Vehicle operating costs</t>
  </si>
  <si>
    <t xml:space="preserve">        User charges</t>
  </si>
  <si>
    <t xml:space="preserve">        During Construction &amp; Maintenance</t>
  </si>
  <si>
    <t>NET NON-BUSINESS BENEFITS: OTHER</t>
  </si>
  <si>
    <t xml:space="preserve">   (1b)</t>
  </si>
  <si>
    <t>Business</t>
  </si>
  <si>
    <t xml:space="preserve">User benefits </t>
  </si>
  <si>
    <t>Freight</t>
  </si>
  <si>
    <t>Personal</t>
  </si>
  <si>
    <t xml:space="preserve">Freight </t>
  </si>
  <si>
    <t xml:space="preserve">Passengers </t>
  </si>
  <si>
    <r>
      <t xml:space="preserve">           </t>
    </r>
    <r>
      <rPr>
        <b/>
        <sz val="8.5"/>
        <rFont val="Arial"/>
        <family val="2"/>
      </rPr>
      <t>Subtotal</t>
    </r>
  </si>
  <si>
    <t xml:space="preserve">   (2)</t>
  </si>
  <si>
    <r>
      <t xml:space="preserve"> </t>
    </r>
    <r>
      <rPr>
        <b/>
        <i/>
        <sz val="8.5"/>
        <rFont val="Arial"/>
        <family val="2"/>
      </rPr>
      <t>Private sector provider impacts</t>
    </r>
  </si>
  <si>
    <t xml:space="preserve">        Revenue</t>
  </si>
  <si>
    <t xml:space="preserve">        Operating costs</t>
  </si>
  <si>
    <t xml:space="preserve">        Investment costs</t>
  </si>
  <si>
    <t xml:space="preserve">        Grant/subsidy</t>
  </si>
  <si>
    <t xml:space="preserve">   (3)</t>
  </si>
  <si>
    <t xml:space="preserve"> Other business impacts</t>
  </si>
  <si>
    <t xml:space="preserve">        Developer contributions</t>
  </si>
  <si>
    <t xml:space="preserve">   (4)</t>
  </si>
  <si>
    <r>
      <t xml:space="preserve"> </t>
    </r>
    <r>
      <rPr>
        <b/>
        <sz val="8.5"/>
        <rFont val="Arial"/>
        <family val="2"/>
      </rPr>
      <t>NET BUSINESS IMPACT</t>
    </r>
  </si>
  <si>
    <t xml:space="preserve">  (5) = (2) + (3) + (4)</t>
  </si>
  <si>
    <t xml:space="preserve"> TOTAL</t>
  </si>
  <si>
    <t>Present Value of Transport Economic Efficiency Benefits (TEE)</t>
  </si>
  <si>
    <t xml:space="preserve">  (6) = (1a) + (1b) + (5)</t>
  </si>
  <si>
    <t>Notes:  Benefits appear as positive numbers, while costs appear as negative numbers.</t>
  </si>
  <si>
    <t xml:space="preserve">             All entries are discounted present values, in 2010  prices and values</t>
  </si>
  <si>
    <t>Public Accounts (PA) Table</t>
  </si>
  <si>
    <t xml:space="preserve"> BUS and COACH</t>
  </si>
  <si>
    <t xml:space="preserve"> RAIL</t>
  </si>
  <si>
    <t xml:space="preserve"> OTHER</t>
  </si>
  <si>
    <t xml:space="preserve"> Local Government Funding</t>
  </si>
  <si>
    <t>INFRASTRUCTURE</t>
  </si>
  <si>
    <t xml:space="preserve"> Revenue</t>
  </si>
  <si>
    <t xml:space="preserve"> Operating Costs</t>
  </si>
  <si>
    <t xml:space="preserve"> Investment Costs</t>
  </si>
  <si>
    <t xml:space="preserve"> Developer and Other Contributions</t>
  </si>
  <si>
    <t xml:space="preserve"> Grant/Subsidy Payments</t>
  </si>
  <si>
    <t xml:space="preserve">          NET  IMPACT</t>
  </si>
  <si>
    <t xml:space="preserve">  (7)</t>
  </si>
  <si>
    <t>Central Government Funding: Transport</t>
  </si>
  <si>
    <t xml:space="preserve"> Operating costs</t>
  </si>
  <si>
    <r>
      <t xml:space="preserve">        </t>
    </r>
    <r>
      <rPr>
        <b/>
        <sz val="8.5"/>
        <rFont val="Arial"/>
        <family val="2"/>
      </rPr>
      <t>NET IMPACT</t>
    </r>
  </si>
  <si>
    <t xml:space="preserve">  (8)</t>
  </si>
  <si>
    <t xml:space="preserve">   </t>
  </si>
  <si>
    <t>Central Government Funding: Non-Transport</t>
  </si>
  <si>
    <t xml:space="preserve"> Indirect Tax Revenues</t>
  </si>
  <si>
    <t xml:space="preserve">  (9)</t>
  </si>
  <si>
    <t xml:space="preserve">TOTALS  </t>
  </si>
  <si>
    <t>Broad Transport Budget</t>
  </si>
  <si>
    <t xml:space="preserve">  (10) = (7) + (8) </t>
  </si>
  <si>
    <t>Wider Public Finances</t>
  </si>
  <si>
    <t xml:space="preserve">  (11) = (9)</t>
  </si>
  <si>
    <t>Notes: Costs appear as positive numbers, while revenues and ‘Developer and Other Contributions' appear as negative numbers.</t>
  </si>
  <si>
    <t>All entries are discounted present values in 2010 prices and values.</t>
  </si>
  <si>
    <t>Version</t>
  </si>
  <si>
    <t>Description</t>
  </si>
  <si>
    <t>Initial AMCB, including developer contributions</t>
  </si>
  <si>
    <t>Analysis of Monetised Costs and Benefits</t>
  </si>
  <si>
    <t xml:space="preserve">  Noise</t>
  </si>
  <si>
    <t>(12)</t>
  </si>
  <si>
    <t xml:space="preserve">  Local Air Quality</t>
  </si>
  <si>
    <t>(13)</t>
  </si>
  <si>
    <t xml:space="preserve">  Greenhouse Gases</t>
  </si>
  <si>
    <t>(14)</t>
  </si>
  <si>
    <t xml:space="preserve">  Journey Quality</t>
  </si>
  <si>
    <t>-</t>
  </si>
  <si>
    <t>(15)</t>
  </si>
  <si>
    <t xml:space="preserve">  Physical Activity</t>
  </si>
  <si>
    <t>(16)</t>
  </si>
  <si>
    <t xml:space="preserve">  Accidents</t>
  </si>
  <si>
    <t>(17)</t>
  </si>
  <si>
    <t xml:space="preserve">  Economic Efficiency: Consumer Users (Commuting)</t>
  </si>
  <si>
    <t>(1a)</t>
  </si>
  <si>
    <t xml:space="preserve">  Economic Efficiency: Consumer Users (Other)</t>
  </si>
  <si>
    <t>(1b)</t>
  </si>
  <si>
    <t xml:space="preserve">  Economic Efficiency: Business Users and Providers</t>
  </si>
  <si>
    <t>(5)</t>
  </si>
  <si>
    <t xml:space="preserve">  Wider Public Finances (Indirect Taxation Revenues)</t>
  </si>
  <si>
    <t>- (11) - sign changed from PA table, as PA table represents costs, not benefits</t>
  </si>
  <si>
    <t xml:space="preserve">  Present Value of Benefits (see notes) (PVB)</t>
  </si>
  <si>
    <t>(PVB) = (12) + (13) + (14) + (15) + (16) + (17) + (1a) + (1b) + (5) - (11)</t>
  </si>
  <si>
    <t xml:space="preserve">  Broad Transport Budget</t>
  </si>
  <si>
    <t>(10)</t>
  </si>
  <si>
    <t xml:space="preserve">  Present Value of Costs (see notes)  (PVC)</t>
  </si>
  <si>
    <t>(PVC) = (10)</t>
  </si>
  <si>
    <t xml:space="preserve">  OVERALL IMPACTS</t>
  </si>
  <si>
    <t xml:space="preserve">  Net Present Value  (NPV)</t>
  </si>
  <si>
    <t xml:space="preserve">  NPV=PVB-PVC</t>
  </si>
  <si>
    <t xml:space="preserve">  Benefit to Cost Ratio (BCR)</t>
  </si>
  <si>
    <t xml:space="preserve">  BCR=PVB/PVC</t>
  </si>
  <si>
    <t xml:space="preserve">Note :  This table includes costs and benefits which are regularly or occasionally presented in monetised form in transport appraisals, together with some where monetisation is in prospect. There may also be other significant costs and benefits, some of which cannot be presented in monetised form.  Where this is the case, the analysis presented above does NOT provide a good measure of value for money and should not be used as the sole basis for decisions.  </t>
  </si>
  <si>
    <t xml:space="preserve">  Journey Time Reliability</t>
  </si>
  <si>
    <t xml:space="preserve">  Wider Impacts</t>
  </si>
  <si>
    <t>`</t>
  </si>
  <si>
    <t>Appraisal Summary Table</t>
  </si>
  <si>
    <t xml:space="preserve">Date produced: </t>
  </si>
  <si>
    <t>Contact:</t>
  </si>
  <si>
    <t xml:space="preserve">Name of scheme: </t>
  </si>
  <si>
    <t>North &amp; East Melton Mowbray Distributor Road</t>
  </si>
  <si>
    <t>Name</t>
  </si>
  <si>
    <t xml:space="preserve">Description of scheme: </t>
  </si>
  <si>
    <t>Organisation</t>
  </si>
  <si>
    <t>Role</t>
  </si>
  <si>
    <t>Promoter/Official</t>
  </si>
  <si>
    <t>Impacts</t>
  </si>
  <si>
    <t>Summary of key impacts</t>
  </si>
  <si>
    <t>Assessment</t>
  </si>
  <si>
    <t>Quantitative</t>
  </si>
  <si>
    <t>Qualitative</t>
  </si>
  <si>
    <t>Monetary</t>
  </si>
  <si>
    <t>Distributional</t>
  </si>
  <si>
    <t>£(NPV)</t>
  </si>
  <si>
    <t>7-pt scale/ vulnerable grp</t>
  </si>
  <si>
    <t>Economy</t>
  </si>
  <si>
    <t>Business users &amp; transport providers</t>
  </si>
  <si>
    <t>Proposed scheme improves journey times for through traffic by providing an alternative route avoiding the town centre, which in turn reduces congestion within the town centre and improves journey times for travel within Melton Mowbray.</t>
  </si>
  <si>
    <t>Value of journey time changes(£)</t>
  </si>
  <si>
    <t>N/A</t>
  </si>
  <si>
    <t>See "Commuting and Other users"</t>
  </si>
  <si>
    <t>Net journey time changes (£)</t>
  </si>
  <si>
    <t>0 to 2min</t>
  </si>
  <si>
    <t>2 to 5min</t>
  </si>
  <si>
    <t>&gt; 5min</t>
  </si>
  <si>
    <t>£19.5m = 
£25.4m-£5.9m</t>
  </si>
  <si>
    <t>£21.6m = 
£22.3m-£0.7m</t>
  </si>
  <si>
    <t>£2.8m = 
£3.6m-£0.7m</t>
  </si>
  <si>
    <t>Reliability impact on Business users</t>
  </si>
  <si>
    <t>Addition of the proposed scheme reduces traffic within the congested urban area, and therefore improves overall journey time reliability.</t>
  </si>
  <si>
    <t>Reduced delays (by between 5% and 10% in Melton Borough in 2040 and between 20% and 30% in Melton Mowbray on 2040) and volume:capacity ratios result in forecast times being closer to free-flow times, producing journey time reliability benefits.</t>
  </si>
  <si>
    <t>Regeneration</t>
  </si>
  <si>
    <t>The scheme leads to a significant improvement in accessibility, resulting in further businesses and households wanting to locate in the Borough. In turn this increases demand and development viability.</t>
  </si>
  <si>
    <t>LUTI modelling for the OBC demonstrated that accessibility improvements delivered by the scheme will lead to an additional 762 jobs in Melton by 2036.</t>
  </si>
  <si>
    <t>Indirect benefits also support expansion plans of existing businesses, and the continued growth of the town's significant visitor economy.</t>
  </si>
  <si>
    <t>Wider Impacts</t>
  </si>
  <si>
    <t>The scheme will lead to agglomeration benefits, labour supply and imperfect competition benefits for existing businesses and residents in Melton Mowbray as a function of enhanced accessibility promoted by the scheme. These have been calculated using DfT's WITA approach (WITA v2.2.1.0)</t>
  </si>
  <si>
    <t>Agglomeration: £14.48m
More people in work: £0.7m
Increased output in imperfectly competitive markets: £4.85m</t>
  </si>
  <si>
    <t>Environmental</t>
  </si>
  <si>
    <t>Noise</t>
  </si>
  <si>
    <r>
      <t>Other than the distributional impact analysis which has been refreshed, the assessment of noise as undertaken for the OBC remains unchanged.
No households are forecast to experience daytime traffic noise levels &gt;80 dB L</t>
    </r>
    <r>
      <rPr>
        <vertAlign val="subscript"/>
        <sz val="8"/>
        <rFont val="Arial"/>
        <family val="2"/>
      </rPr>
      <t>Aeq,16h</t>
    </r>
    <r>
      <rPr>
        <sz val="8"/>
        <rFont val="Arial"/>
        <family val="2"/>
      </rPr>
      <t xml:space="preserve">(façade) in the opening year (2021) or the forecast year (2036).  3 households are identified as potentially qualifying under the Noise Insulation Regulations. The scheme results in the transfer of traffic from the A606 through the centre of the town onto the distributor road. 8312 residential households are located in the DMRB noise study area. Based on the facade of the property which experiences the worst case change in the short term (opening year), 35 are predicted to experience a major increase in traffic noise consisting of 1 individual property north of Saxby Road, 2 on the edge of Thorpe Arnold and 32 on the northern edge of the town east of Scalford Road. 3% of households experience a moderate increase in traffic noise in the short term primarily on the north and east sides of the town closest to the new road, Thorpe Arnold and Burton Lazars, and 41% a minor or negligible increase.  8% of households experience no change in the short term and 47% a negligible or minor reduction. 42 non-residential sensitive receptors have been identified in the study area, based on the facade that experiences the worst case change in the short term 1 school on the northern edge of the town, west of Scalford Road, experiences a moderate increase in traffic noise, 14 experience a negligible or minor increase, 4 no change and 23 a negligible or minor reduction.  </t>
    </r>
  </si>
  <si>
    <t>Households increased daytime noise forecast year: 822
Households decreased daytime noise forecast year: 789
Households increased night-time noise forecast year: 38
Households decreased night-time noise forecast year: 479</t>
  </si>
  <si>
    <r>
      <rPr>
        <u/>
        <sz val="8"/>
        <rFont val="Arial"/>
        <family val="2"/>
      </rPr>
      <t>Income Bands</t>
    </r>
    <r>
      <rPr>
        <sz val="8"/>
        <rFont val="Arial"/>
        <family val="2"/>
      </rPr>
      <t xml:space="preserve">
Low Income  </t>
    </r>
    <r>
      <rPr>
        <sz val="8"/>
        <rFont val="Wingdings"/>
        <charset val="2"/>
      </rPr>
      <t>üü</t>
    </r>
    <r>
      <rPr>
        <sz val="8"/>
        <rFont val="Arial"/>
        <family val="2"/>
      </rPr>
      <t xml:space="preserve"> 
Medium Income  </t>
    </r>
    <r>
      <rPr>
        <sz val="8"/>
        <rFont val="Wingdings"/>
        <charset val="2"/>
      </rPr>
      <t>üü</t>
    </r>
    <r>
      <rPr>
        <sz val="8"/>
        <rFont val="Arial"/>
        <family val="2"/>
      </rPr>
      <t xml:space="preserve">
High Income  </t>
    </r>
    <r>
      <rPr>
        <sz val="8"/>
        <rFont val="Wingdings"/>
        <charset val="2"/>
      </rPr>
      <t>üü</t>
    </r>
    <r>
      <rPr>
        <sz val="8"/>
        <rFont val="Arial"/>
        <family val="2"/>
      </rPr>
      <t xml:space="preserve">
</t>
    </r>
    <r>
      <rPr>
        <u/>
        <sz val="8"/>
        <rFont val="Arial"/>
        <family val="2"/>
      </rPr>
      <t>Vulnerable Groups</t>
    </r>
    <r>
      <rPr>
        <sz val="8"/>
        <rFont val="Arial"/>
        <family val="2"/>
      </rPr>
      <t xml:space="preserve">
Children  </t>
    </r>
    <r>
      <rPr>
        <sz val="8"/>
        <rFont val="Wingdings"/>
        <charset val="2"/>
      </rPr>
      <t>üü</t>
    </r>
    <r>
      <rPr>
        <sz val="8"/>
        <rFont val="Arial"/>
        <family val="2"/>
      </rPr>
      <t xml:space="preserve">
Older people  </t>
    </r>
    <r>
      <rPr>
        <sz val="8"/>
        <rFont val="Wingdings"/>
        <charset val="2"/>
      </rPr>
      <t>üü</t>
    </r>
  </si>
  <si>
    <t>Air Quality</t>
  </si>
  <si>
    <r>
      <t>Other than the distributional impact analysis which has been refreshed, the assessment of noise as undertaken for the OBC remains unchanged.
There are no Air Quality Management Areas (AQMAs) within the study area. As a result of the proposed scheme, no receptors are predicted to experience an increase of more than 0.4 µg/m</t>
    </r>
    <r>
      <rPr>
        <vertAlign val="superscript"/>
        <sz val="8"/>
        <rFont val="Arial"/>
        <family val="2"/>
      </rPr>
      <t>3</t>
    </r>
    <r>
      <rPr>
        <sz val="8"/>
        <rFont val="Arial"/>
        <family val="2"/>
      </rPr>
      <t xml:space="preserve"> in NO</t>
    </r>
    <r>
      <rPr>
        <vertAlign val="subscript"/>
        <sz val="8"/>
        <rFont val="Arial"/>
        <family val="2"/>
      </rPr>
      <t>2</t>
    </r>
    <r>
      <rPr>
        <sz val="8"/>
        <rFont val="Arial"/>
        <family val="2"/>
      </rPr>
      <t xml:space="preserve"> with concentrations of NO</t>
    </r>
    <r>
      <rPr>
        <vertAlign val="subscript"/>
        <sz val="8"/>
        <rFont val="Arial"/>
        <family val="2"/>
      </rPr>
      <t>2</t>
    </r>
    <r>
      <rPr>
        <sz val="8"/>
        <rFont val="Arial"/>
        <family val="2"/>
      </rPr>
      <t xml:space="preserve"> above the objective value of 40 µg/m</t>
    </r>
    <r>
      <rPr>
        <vertAlign val="superscript"/>
        <sz val="8"/>
        <rFont val="Arial"/>
        <family val="2"/>
      </rPr>
      <t>3</t>
    </r>
    <r>
      <rPr>
        <sz val="8"/>
        <rFont val="Arial"/>
        <family val="2"/>
      </rPr>
      <t>.  Regional emissions of PM</t>
    </r>
    <r>
      <rPr>
        <vertAlign val="subscript"/>
        <sz val="8"/>
        <rFont val="Arial"/>
        <family val="2"/>
      </rPr>
      <t>10</t>
    </r>
    <r>
      <rPr>
        <sz val="8"/>
        <rFont val="Arial"/>
        <family val="2"/>
      </rPr>
      <t xml:space="preserve"> are predicted to increase by 0.2 tonnes/year in the proposed scheme opening year. Regional emissions of NOx are predicted to increase by 3.4 tonnes/year in the opening year.</t>
    </r>
  </si>
  <si>
    <r>
      <t>For PM</t>
    </r>
    <r>
      <rPr>
        <vertAlign val="subscript"/>
        <sz val="8"/>
        <rFont val="Arial"/>
        <family val="2"/>
      </rPr>
      <t>10</t>
    </r>
    <r>
      <rPr>
        <sz val="8"/>
        <rFont val="Arial"/>
        <family val="2"/>
      </rPr>
      <t xml:space="preserve"> air quality would be improved at 3,855 properties, stay the same at 4 properties and worsen at 1,668 properties. For NO</t>
    </r>
    <r>
      <rPr>
        <vertAlign val="subscript"/>
        <sz val="8"/>
        <rFont val="Arial"/>
        <family val="2"/>
      </rPr>
      <t>2</t>
    </r>
    <r>
      <rPr>
        <sz val="8"/>
        <rFont val="Arial"/>
        <family val="2"/>
      </rPr>
      <t xml:space="preserve"> air quality would be improved at 4,219 properties, stay the same at 0 properties and worsen at 1,308 properties. Net Total Assessment score for PM</t>
    </r>
    <r>
      <rPr>
        <vertAlign val="subscript"/>
        <sz val="8"/>
        <rFont val="Arial"/>
        <family val="2"/>
      </rPr>
      <t>10</t>
    </r>
    <r>
      <rPr>
        <sz val="8"/>
        <rFont val="Arial"/>
        <family val="2"/>
      </rPr>
      <t>: -235.22. Net Total Assessment score for NO</t>
    </r>
    <r>
      <rPr>
        <vertAlign val="subscript"/>
        <sz val="8"/>
        <rFont val="Arial"/>
        <family val="2"/>
      </rPr>
      <t>2</t>
    </r>
    <r>
      <rPr>
        <sz val="8"/>
        <rFont val="Arial"/>
        <family val="2"/>
      </rPr>
      <t>: -1,157.65</t>
    </r>
  </si>
  <si>
    <r>
      <rPr>
        <u/>
        <sz val="8"/>
        <rFont val="Arial"/>
        <family val="2"/>
      </rPr>
      <t>Income Bands</t>
    </r>
    <r>
      <rPr>
        <sz val="8"/>
        <rFont val="Arial"/>
        <family val="2"/>
      </rPr>
      <t xml:space="preserve">
Low Income  </t>
    </r>
    <r>
      <rPr>
        <sz val="8"/>
        <rFont val="Wingdings"/>
        <charset val="2"/>
      </rPr>
      <t>üü</t>
    </r>
    <r>
      <rPr>
        <sz val="8"/>
        <rFont val="Arial"/>
        <family val="2"/>
      </rPr>
      <t xml:space="preserve">
Medium Income  </t>
    </r>
    <r>
      <rPr>
        <sz val="8"/>
        <rFont val="Wingdings"/>
        <charset val="2"/>
      </rPr>
      <t>üü</t>
    </r>
    <r>
      <rPr>
        <sz val="8"/>
        <rFont val="Arial"/>
        <family val="2"/>
      </rPr>
      <t xml:space="preserve">
High Income  </t>
    </r>
    <r>
      <rPr>
        <sz val="8"/>
        <rFont val="Wingdings"/>
        <charset val="2"/>
      </rPr>
      <t>üü</t>
    </r>
    <r>
      <rPr>
        <sz val="8"/>
        <rFont val="Arial"/>
        <family val="2"/>
      </rPr>
      <t xml:space="preserve">
</t>
    </r>
    <r>
      <rPr>
        <u/>
        <sz val="8"/>
        <rFont val="Arial"/>
        <family val="2"/>
      </rPr>
      <t>Vulnerable Groups</t>
    </r>
    <r>
      <rPr>
        <sz val="8"/>
        <rFont val="Arial"/>
        <family val="2"/>
      </rPr>
      <t xml:space="preserve">
Children </t>
    </r>
    <r>
      <rPr>
        <sz val="8"/>
        <rFont val="Wingdings"/>
        <charset val="2"/>
      </rPr>
      <t>üü</t>
    </r>
    <r>
      <rPr>
        <sz val="8"/>
        <rFont val="Arial"/>
        <family val="2"/>
      </rPr>
      <t xml:space="preserve">
Young people </t>
    </r>
    <r>
      <rPr>
        <sz val="8"/>
        <rFont val="Wingdings"/>
        <charset val="2"/>
      </rPr>
      <t>üü</t>
    </r>
  </si>
  <si>
    <t>Greenhouse gases</t>
  </si>
  <si>
    <t>Greenhouse gases assessed using TUBA, which due to changes in forecast average trip speeds and trip-lengths forecasts an increase in fuel consumption with the introduction of the proposed scheme. This results in an increase in the forecast greenhouse gas emissions in the "with scheme" scenario compared to the "without scheme" scenario.</t>
  </si>
  <si>
    <t>Change in non-traded carbon over 60y (CO2e)</t>
  </si>
  <si>
    <t>+33,387</t>
  </si>
  <si>
    <t>Change in traded carbon over 60y (CO2e)</t>
  </si>
  <si>
    <t>+924</t>
  </si>
  <si>
    <t>Landscape</t>
  </si>
  <si>
    <t>Proposed scheme impacts on landscape character and visual amenity would arise from the highway and associated infrastructure prior to maturation of landscape mitigation planting. In addition, impacts would arise during construction as the result of the presence of construction activity and operations, including additional movement and noise within a semi-rural / urban fringe environment. During proposed scheme operation, impacts would include an increase in visibility of highway infrastructure, landform modification, loss of land and vegetation and the potential introduction of noise barriers. This is particularly the case within the floodplain of the River Eye where the new road would be on embankment. At year 15, landscape and visual effects would be reduced due to the maturing vegetation.</t>
  </si>
  <si>
    <t>Slight adverse</t>
  </si>
  <si>
    <t>Townscape</t>
  </si>
  <si>
    <t xml:space="preserve">The proposed scheme would have very little/no effect on the character of the townscape, given that it will not directly impact the townscape of Melton Mowbray and intervisibility will be limited.  There is likely to be a reduction in through traffic which will beneficially impact townscape and visual amenity of receptors in Melton Mowbray. </t>
  </si>
  <si>
    <t>Neutral</t>
  </si>
  <si>
    <t>Historic Environment</t>
  </si>
  <si>
    <t xml:space="preserve">There are three scheduled monuments within the study area St Mary and St Lazarus Hospital, Sysonby Grange and a moated grange at Spinney Farm. The development would potentially have an effect on the setting of these assets. There are also 13 listed buildings within the study area, one grade I listed, two listed at grade II* and ten listed at grade II. These include churches and farm houses, as well as other building types. There is potential for negative effects on the setting of listed buildings along the length of the proposed route. There are no other heritage designations in close proximity to the site. 
There is potential for significant negative, physical effects on both previously recorded heritage assets and previously unidentified archaeological deposits with the footprint of the development and associated features (e.g.. compounds, borrow pits, and balancing ponds). 
</t>
  </si>
  <si>
    <t xml:space="preserve">Moderate adverse </t>
  </si>
  <si>
    <t>Biodiversity</t>
  </si>
  <si>
    <t xml:space="preserve">The proposed scheme has the potential to generate a range of effects upon statutory and non-statutory designated sites, habitats and protected species (in particular the potential for large adverse effects upon the River Eye SSSI). However, with the implementation of appropriate avoidance measures, where possible and mitigation to support and enhance the restoration of the River Eye SSSI it is predicted that this effect can be reduced to, at worse, a slight negative effect, but with appropriate support and implementation, a slight positive effect. A scheme wide mitigation strategy will aim to deliver no net loss to biodiversity within the extent of the  proposed scheme boundary, including mitigating for potential adverse effects on bats, Badgers and Great Crested Newts, through avoidance measures and scheme design to support animal crossings points, where relevant. When these measures are considered the proposed scheme has the potential to deliver a neutral effect on biodiversity in the medium to long term. 
</t>
  </si>
  <si>
    <t>Water Environment</t>
  </si>
  <si>
    <t xml:space="preserve">The proposed scheme has the potential to cause adverse effects to the water environment during construction and operation of the road. During construction if works are not carefully planned, managed and mitigated that is a risk the surface waters and groundwater could be polluted from deposition or spillage of soils, sediments, oils, fuels, or other construction chemicals, or through mobilisation of contamination following disturbance of contaminated ground or groundwater, or through uncontrolled site run-off. There is also the potential for an increase in flood risk from temporary changes in the volume and rate of surface water runoff from new impervious areas. Appropriate mitigation measures are being developed to address the construction phase pollution and flood risk. 
During operation, if appropriate drainage systems are not provided there could be adverse effects on local watercourses from road runoff and spillages; impacts to groundwater from unlined sustainable treatment systems; effects on natural surface water flow patterns and flood risk; adverse impacts on hydraulic processes and sediment dynamics in watercourses and their floodplains; and physical damage to the morphology of water bodies, notably the River Eye SSSI, from diversion works, new crossing structures, earthworks and outfalls. 
</t>
  </si>
  <si>
    <t xml:space="preserve">Social </t>
  </si>
  <si>
    <t>Commuting and Other users</t>
  </si>
  <si>
    <r>
      <rPr>
        <u/>
        <sz val="8"/>
        <rFont val="Arial"/>
        <family val="2"/>
      </rPr>
      <t>Income Bands</t>
    </r>
    <r>
      <rPr>
        <sz val="8"/>
        <rFont val="Arial"/>
        <family val="2"/>
      </rPr>
      <t xml:space="preserve">
Low Income   </t>
    </r>
    <r>
      <rPr>
        <sz val="8"/>
        <rFont val="Wingdings"/>
        <charset val="2"/>
      </rPr>
      <t>üüü</t>
    </r>
    <r>
      <rPr>
        <sz val="8"/>
        <rFont val="Arial"/>
        <family val="2"/>
      </rPr>
      <t xml:space="preserve">
Medium Income  </t>
    </r>
    <r>
      <rPr>
        <sz val="8"/>
        <rFont val="Wingdings"/>
        <charset val="2"/>
      </rPr>
      <t>ü</t>
    </r>
    <r>
      <rPr>
        <sz val="8"/>
        <rFont val="Arial"/>
        <family val="2"/>
      </rPr>
      <t xml:space="preserve">
High Income  </t>
    </r>
    <r>
      <rPr>
        <sz val="8"/>
        <rFont val="Wingdings"/>
        <charset val="2"/>
      </rPr>
      <t>üü</t>
    </r>
  </si>
  <si>
    <t>£28.1m = 
£34.2m-£6.1m</t>
  </si>
  <si>
    <t>£30.6m = 
£30.7m-£0.1m</t>
  </si>
  <si>
    <t>£5.0m = 
£5.0m - £0m</t>
  </si>
  <si>
    <t>Reliability impact on Commuting and Other users</t>
  </si>
  <si>
    <t>Physical activity</t>
  </si>
  <si>
    <t xml:space="preserve">Melton Mowbray has high existing levels of walking and cycling. The scheme delivers further dedicated walking and cycling infrastructure around the town; with new routes opening up for cyclists in particular and encouraging additional active mode use.  </t>
  </si>
  <si>
    <t>The scheme results in a rise in cyclist demand of 3%, or 11,365 new annual cycle trips.</t>
  </si>
  <si>
    <t>Physical fitness, safety and reduced highway vehicle-kms result from the additional active mode demand.</t>
  </si>
  <si>
    <t xml:space="preserve">Journey quality </t>
  </si>
  <si>
    <t>The proposed scheme reduces traffic within the congested urban area, and therefore driver stress. Additional, dedicated cycling facilities also create further cycling demand and journey quality improvements.</t>
  </si>
  <si>
    <t>Reduction in traveller stress due to reduced queuing and delays for vehicle traffic, and dedicated cycling  infrastructure for cyclists.</t>
  </si>
  <si>
    <t xml:space="preserve">Slight Beneficial </t>
  </si>
  <si>
    <t>Accidents</t>
  </si>
  <si>
    <t>Forecast reductions in accidents on the existing road network are outweighed by additional accidents forecast on the scheme and increases in traffic through the area of influence.</t>
  </si>
  <si>
    <t>Over the 60-year appraisal period, the scheme is forecast to increase accidents by around 14, with a forecast increase of 4 fatalities, 13 serious injuries and 45 slight injuries over the appraisal period; this is primarily due to rerouteing of traffic into the scheme's area of influence resulting from the improved connectivity that the scheme offers.</t>
  </si>
  <si>
    <r>
      <rPr>
        <u/>
        <sz val="8"/>
        <rFont val="Arial"/>
        <family val="2"/>
      </rPr>
      <t>Vulnerable Groups</t>
    </r>
    <r>
      <rPr>
        <sz val="8"/>
        <rFont val="Arial"/>
        <family val="2"/>
      </rPr>
      <t xml:space="preserve">
Child Pedestrians  </t>
    </r>
    <r>
      <rPr>
        <sz val="8"/>
        <rFont val="Wingdings"/>
        <charset val="2"/>
      </rPr>
      <t>üü</t>
    </r>
    <r>
      <rPr>
        <sz val="8"/>
        <rFont val="Arial"/>
        <family val="2"/>
      </rPr>
      <t xml:space="preserve">
Older Pedestrians  </t>
    </r>
    <r>
      <rPr>
        <sz val="8"/>
        <rFont val="Wingdings"/>
        <charset val="2"/>
      </rPr>
      <t xml:space="preserve"> üüü</t>
    </r>
    <r>
      <rPr>
        <sz val="8"/>
        <rFont val="Arial"/>
        <family val="2"/>
      </rPr>
      <t xml:space="preserve">
Older Drivers  -
Pedestrians  </t>
    </r>
    <r>
      <rPr>
        <sz val="8"/>
        <rFont val="Wingdings"/>
        <charset val="2"/>
      </rPr>
      <t>üüü</t>
    </r>
    <r>
      <rPr>
        <sz val="8"/>
        <rFont val="Arial"/>
        <family val="2"/>
      </rPr>
      <t xml:space="preserve">
Cyclists -   
Motorcyclists  -
Young Male Drivers -</t>
    </r>
  </si>
  <si>
    <t>Security</t>
  </si>
  <si>
    <t>There a no changes in public transport waiting facilities, pedestrian access, provision of lighting and visibility, landscaping or surveillance.</t>
  </si>
  <si>
    <t>Access to services</t>
  </si>
  <si>
    <t xml:space="preserve">There are no changes in services, routing or timings of current public transport services or change to waiting facilities. </t>
  </si>
  <si>
    <t>Affordability</t>
  </si>
  <si>
    <t xml:space="preserve">There are no changes in parking charges, car fuel and non-fuel operating costs, road user charges or public transport concession availability. </t>
  </si>
  <si>
    <t>Severance</t>
  </si>
  <si>
    <t>The scheme would potentially have a slight adverse effect on ease of access to facilities during construction. However, the proposed scheme would reduce severance during the operation phase because of the provision of new facilities for pedestrians and cyclists. The proposed scheme would also have beneficial effects on severance through the reduction of traffic on other roads.</t>
  </si>
  <si>
    <r>
      <rPr>
        <u/>
        <sz val="8"/>
        <rFont val="Arial"/>
        <family val="2"/>
      </rPr>
      <t>Vulnerable Groups</t>
    </r>
    <r>
      <rPr>
        <sz val="8"/>
        <rFont val="Arial"/>
        <family val="2"/>
      </rPr>
      <t xml:space="preserve">
All </t>
    </r>
    <r>
      <rPr>
        <sz val="8"/>
        <rFont val="Wingdings"/>
        <charset val="2"/>
      </rPr>
      <t xml:space="preserve"> üüü</t>
    </r>
    <r>
      <rPr>
        <sz val="8"/>
        <rFont val="Arial"/>
        <family val="2"/>
      </rPr>
      <t xml:space="preserve">
No-car Households   </t>
    </r>
    <r>
      <rPr>
        <sz val="8"/>
        <rFont val="Wingdings"/>
        <charset val="2"/>
      </rPr>
      <t>üüü</t>
    </r>
    <r>
      <rPr>
        <sz val="8"/>
        <rFont val="Arial"/>
        <family val="2"/>
      </rPr>
      <t xml:space="preserve">
Young People  </t>
    </r>
    <r>
      <rPr>
        <sz val="8"/>
        <rFont val="Wingdings"/>
        <charset val="2"/>
      </rPr>
      <t xml:space="preserve"> üüü</t>
    </r>
    <r>
      <rPr>
        <sz val="8"/>
        <rFont val="Arial"/>
        <family val="2"/>
      </rPr>
      <t xml:space="preserve">
Older People </t>
    </r>
    <r>
      <rPr>
        <sz val="8"/>
        <rFont val="Wingdings"/>
        <charset val="2"/>
      </rPr>
      <t xml:space="preserve"> üüü</t>
    </r>
    <r>
      <rPr>
        <sz val="8"/>
        <rFont val="Arial"/>
        <family val="2"/>
      </rPr>
      <t xml:space="preserve">
Disabled People  </t>
    </r>
    <r>
      <rPr>
        <sz val="8"/>
        <rFont val="Wingdings"/>
        <charset val="2"/>
      </rPr>
      <t>üüü</t>
    </r>
    <r>
      <rPr>
        <sz val="8"/>
        <rFont val="Arial"/>
        <family val="2"/>
      </rPr>
      <t xml:space="preserve">
</t>
    </r>
  </si>
  <si>
    <t>Option and non-use values</t>
  </si>
  <si>
    <t>The scheme will not substantially change the availability of transport services within the study area.</t>
  </si>
  <si>
    <t>Public Accounts</t>
  </si>
  <si>
    <t>Cost to Broad Transport Budget</t>
  </si>
  <si>
    <t>Scheme costs, including QRA assessment, optimism bias, monitoring and evaluation, and maintenance have been calculated in 2010 prices and values following WebTAG.</t>
  </si>
  <si>
    <t>Indirect Tax Revenues</t>
  </si>
  <si>
    <t>Forecast increase in travel speeds and distances with the proposed scheme increase fuel consumptions, which in the primary cause of an increase in tax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</si>
</sst>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0_ ;[Red]\-#,##0.00\ "/>
  </numFmts>
  <fonts count="46">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8.5"/>
      <name val="Arial"/>
      <family val="2"/>
    </font>
    <font>
      <sz val="8.5"/>
      <name val="Arial"/>
      <family val="2"/>
    </font>
    <font>
      <b/>
      <i/>
      <sz val="8.5"/>
      <name val="Arial"/>
      <family val="2"/>
    </font>
    <font>
      <i/>
      <sz val="8.5"/>
      <name val="Arial"/>
      <family val="2"/>
    </font>
    <font>
      <b/>
      <u/>
      <sz val="10"/>
      <name val="Arial"/>
      <family val="2"/>
    </font>
    <font>
      <u/>
      <sz val="8.5"/>
      <name val="Arial"/>
      <family val="2"/>
    </font>
    <font>
      <b/>
      <i/>
      <u/>
      <sz val="8.5"/>
      <name val="Arial"/>
      <family val="2"/>
    </font>
    <font>
      <b/>
      <u/>
      <sz val="8.5"/>
      <name val="Arial"/>
      <family val="2"/>
    </font>
    <font>
      <b/>
      <sz val="12"/>
      <name val="Arial"/>
      <family val="2"/>
    </font>
    <font>
      <sz val="9"/>
      <name val="Arial"/>
      <family val="2"/>
    </font>
    <font>
      <i/>
      <sz val="9"/>
      <name val="Arial"/>
      <family val="2"/>
    </font>
    <font>
      <i/>
      <sz val="8"/>
      <name val="Arial"/>
      <family val="2"/>
    </font>
    <font>
      <b/>
      <sz val="9"/>
      <color indexed="9"/>
      <name val="Arial"/>
      <family val="2"/>
    </font>
    <font>
      <sz val="8"/>
      <name val="Arial"/>
      <family val="2"/>
    </font>
    <font>
      <b/>
      <sz val="9"/>
      <name val="Arial"/>
      <family val="2"/>
    </font>
    <font>
      <sz val="9"/>
      <color indexed="10"/>
      <name val="Arial"/>
      <family val="2"/>
    </font>
    <font>
      <b/>
      <sz val="10"/>
      <color indexed="9"/>
      <name val="Arial"/>
      <family val="2"/>
    </font>
    <font>
      <sz val="9"/>
      <color indexed="9"/>
      <name val="Arial"/>
      <family val="2"/>
    </font>
    <font>
      <vertAlign val="subscript"/>
      <sz val="8"/>
      <name val="Arial"/>
      <family val="2"/>
    </font>
    <font>
      <sz val="8"/>
      <color indexed="9"/>
      <name val="Arial"/>
      <family val="2"/>
    </font>
    <font>
      <sz val="8"/>
      <color indexed="10"/>
      <name val="Arial"/>
      <family val="2"/>
    </font>
    <font>
      <sz val="10"/>
      <color indexed="10"/>
      <name val="Arial"/>
      <family val="2"/>
    </font>
    <font>
      <vertAlign val="superscript"/>
      <sz val="8"/>
      <name val="Arial"/>
      <family val="2"/>
    </font>
    <font>
      <i/>
      <sz val="10"/>
      <name val="Arial"/>
      <family val="2"/>
    </font>
    <font>
      <u/>
      <sz val="8"/>
      <name val="Arial"/>
      <family val="2"/>
    </font>
    <font>
      <sz val="8"/>
      <name val="Wingdings"/>
      <charset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8"/>
      </patternFill>
    </fill>
    <fill>
      <patternFill patternType="solid">
        <fgColor theme="0"/>
        <bgColor indexed="64"/>
      </patternFill>
    </fill>
    <fill>
      <patternFill patternType="solid">
        <fgColor indexed="9"/>
        <bgColor indexed="64"/>
      </patternFill>
    </fill>
    <fill>
      <patternFill patternType="solid">
        <fgColor indexed="21"/>
        <bgColor indexed="64"/>
      </patternFill>
    </fill>
    <fill>
      <patternFill patternType="solid">
        <fgColor indexed="52"/>
        <bgColor indexed="64"/>
      </patternFill>
    </fill>
    <fill>
      <patternFill patternType="solid">
        <fgColor indexed="40"/>
        <bgColor indexed="64"/>
      </patternFill>
    </fill>
    <fill>
      <patternFill patternType="solid">
        <fgColor indexed="63"/>
        <bgColor indexed="64"/>
      </patternFill>
    </fill>
    <fill>
      <patternFill patternType="solid">
        <fgColor indexed="50"/>
        <bgColor indexed="64"/>
      </patternFill>
    </fill>
    <fill>
      <patternFill patternType="solid">
        <fgColor indexed="42"/>
        <bgColor indexed="64"/>
      </patternFill>
    </fill>
    <fill>
      <patternFill patternType="solid">
        <fgColor theme="0" tint="-0.14999847407452621"/>
        <bgColor indexed="64"/>
      </patternFill>
    </fill>
    <fill>
      <patternFill patternType="solid">
        <fgColor rgb="FFFFC000"/>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right style="double">
        <color indexed="64"/>
      </right>
      <top style="thin">
        <color indexed="64"/>
      </top>
      <bottom style="double">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4" fillId="0" borderId="0"/>
  </cellStyleXfs>
  <cellXfs count="458">
    <xf numFmtId="0" fontId="0" fillId="0" borderId="0" xfId="0"/>
    <xf numFmtId="0" fontId="0" fillId="0" borderId="0" xfId="0" applyAlignment="1">
      <alignment horizontal="justify" wrapText="1"/>
    </xf>
    <xf numFmtId="0" fontId="0" fillId="0" borderId="10" xfId="0" applyBorder="1" applyAlignment="1">
      <alignment horizontal="justify" wrapText="1"/>
    </xf>
    <xf numFmtId="0" fontId="19" fillId="0" borderId="10" xfId="0" applyFont="1" applyBorder="1" applyAlignment="1">
      <alignment horizontal="justify" wrapText="1"/>
    </xf>
    <xf numFmtId="0" fontId="20" fillId="0" borderId="11" xfId="0" applyFont="1" applyBorder="1" applyAlignment="1">
      <alignment horizontal="justify" wrapText="1"/>
    </xf>
    <xf numFmtId="0" fontId="14" fillId="0" borderId="0" xfId="0" applyFont="1" applyAlignment="1">
      <alignment horizontal="justify" wrapText="1"/>
    </xf>
    <xf numFmtId="0" fontId="20" fillId="0" borderId="12" xfId="0" applyFont="1" applyBorder="1" applyAlignment="1">
      <alignment horizontal="justify" wrapText="1"/>
    </xf>
    <xf numFmtId="0" fontId="21" fillId="0" borderId="13" xfId="0" applyFont="1" applyBorder="1" applyAlignment="1">
      <alignment horizontal="justify" vertical="top" wrapText="1"/>
    </xf>
    <xf numFmtId="0" fontId="21" fillId="0" borderId="14" xfId="0" applyFont="1" applyBorder="1" applyAlignment="1">
      <alignment horizontal="justify" wrapText="1"/>
    </xf>
    <xf numFmtId="0" fontId="21" fillId="0" borderId="18" xfId="0" applyFont="1" applyBorder="1" applyAlignment="1">
      <alignment horizontal="justify" vertical="top" wrapText="1"/>
    </xf>
    <xf numFmtId="0" fontId="21" fillId="0" borderId="20"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24" xfId="0" applyFont="1" applyBorder="1" applyAlignment="1">
      <alignment horizontal="justify" vertical="top" wrapText="1"/>
    </xf>
    <xf numFmtId="0" fontId="21" fillId="0" borderId="29" xfId="0" applyFont="1" applyBorder="1" applyAlignment="1">
      <alignment horizontal="justify" wrapText="1"/>
    </xf>
    <xf numFmtId="0" fontId="14" fillId="0" borderId="26" xfId="0" applyFont="1" applyBorder="1" applyAlignment="1">
      <alignment horizontal="justify" wrapText="1"/>
    </xf>
    <xf numFmtId="0" fontId="21" fillId="0" borderId="11" xfId="0" applyFont="1" applyBorder="1" applyAlignment="1">
      <alignment horizontal="justify" vertical="top" wrapText="1"/>
    </xf>
    <xf numFmtId="0" fontId="20" fillId="0" borderId="11" xfId="0" applyFont="1" applyBorder="1" applyAlignment="1">
      <alignment horizontal="justify" vertical="top" wrapText="1"/>
    </xf>
    <xf numFmtId="0" fontId="21" fillId="0" borderId="31" xfId="0" applyFont="1" applyBorder="1" applyAlignment="1">
      <alignment horizontal="justify" vertical="top" wrapText="1"/>
    </xf>
    <xf numFmtId="0" fontId="23" fillId="0" borderId="20" xfId="0" applyFont="1" applyBorder="1" applyAlignment="1">
      <alignment horizontal="justify" wrapText="1"/>
    </xf>
    <xf numFmtId="0" fontId="21" fillId="0" borderId="33" xfId="0" applyFont="1" applyBorder="1" applyAlignment="1">
      <alignment horizontal="justify" wrapText="1"/>
    </xf>
    <xf numFmtId="0" fontId="21" fillId="0" borderId="34" xfId="0" applyFont="1" applyBorder="1" applyAlignment="1">
      <alignment horizontal="justify" vertical="top" wrapText="1"/>
    </xf>
    <xf numFmtId="0" fontId="21" fillId="25" borderId="14" xfId="0" applyFont="1" applyFill="1" applyBorder="1" applyAlignment="1">
      <alignment horizontal="justify" wrapText="1"/>
    </xf>
    <xf numFmtId="0" fontId="21" fillId="25" borderId="35" xfId="0" applyFont="1" applyFill="1" applyBorder="1" applyAlignment="1">
      <alignment horizontal="justify" wrapText="1"/>
    </xf>
    <xf numFmtId="0" fontId="21" fillId="0" borderId="36" xfId="0" applyFont="1" applyBorder="1" applyAlignment="1">
      <alignment horizontal="justify" wrapText="1"/>
    </xf>
    <xf numFmtId="0" fontId="21" fillId="0" borderId="37" xfId="0" applyFont="1" applyBorder="1" applyAlignment="1">
      <alignment horizontal="justify" wrapText="1"/>
    </xf>
    <xf numFmtId="0" fontId="21" fillId="0" borderId="37" xfId="0" applyFont="1" applyBorder="1" applyAlignment="1">
      <alignment horizontal="justify" vertical="top" wrapText="1"/>
    </xf>
    <xf numFmtId="0" fontId="20" fillId="0" borderId="38" xfId="0" applyFont="1" applyBorder="1" applyAlignment="1">
      <alignment horizontal="justify" wrapText="1"/>
    </xf>
    <xf numFmtId="0" fontId="21" fillId="0" borderId="39" xfId="0" applyFont="1" applyBorder="1" applyAlignment="1">
      <alignment horizontal="justify" vertical="top" wrapText="1"/>
    </xf>
    <xf numFmtId="0" fontId="23" fillId="0" borderId="0" xfId="0" quotePrefix="1" applyFont="1" applyAlignment="1">
      <alignment horizontal="justify" wrapText="1"/>
    </xf>
    <xf numFmtId="0" fontId="21" fillId="0" borderId="33" xfId="0" applyFont="1" applyBorder="1" applyAlignment="1">
      <alignment horizontal="justify" vertical="top" wrapText="1"/>
    </xf>
    <xf numFmtId="0" fontId="21" fillId="0" borderId="40" xfId="0" applyFont="1" applyBorder="1" applyAlignment="1">
      <alignment horizontal="justify" vertical="top" wrapText="1"/>
    </xf>
    <xf numFmtId="0" fontId="21" fillId="0" borderId="14" xfId="0" applyFont="1" applyBorder="1" applyAlignment="1">
      <alignment horizontal="right" wrapText="1"/>
    </xf>
    <xf numFmtId="0" fontId="21" fillId="0" borderId="18" xfId="0" applyFont="1" applyBorder="1" applyAlignment="1">
      <alignment horizontal="right" vertical="top" wrapText="1"/>
    </xf>
    <xf numFmtId="0" fontId="21" fillId="0" borderId="21" xfId="0" applyFont="1" applyBorder="1" applyAlignment="1">
      <alignment horizontal="right" wrapText="1"/>
    </xf>
    <xf numFmtId="0" fontId="21" fillId="0" borderId="24" xfId="0" applyFont="1" applyBorder="1" applyAlignment="1">
      <alignment horizontal="right" vertical="top" wrapText="1"/>
    </xf>
    <xf numFmtId="0" fontId="21" fillId="0" borderId="29" xfId="0" applyFont="1" applyBorder="1" applyAlignment="1">
      <alignment horizontal="right" wrapText="1"/>
    </xf>
    <xf numFmtId="0" fontId="28" fillId="26" borderId="0" xfId="0" applyFont="1" applyFill="1" applyAlignment="1">
      <alignment horizontal="left" vertical="center"/>
    </xf>
    <xf numFmtId="0" fontId="14" fillId="26" borderId="0" xfId="0" applyFont="1" applyFill="1" applyAlignment="1">
      <alignment horizontal="left" vertical="center"/>
    </xf>
    <xf numFmtId="0" fontId="14" fillId="27" borderId="0" xfId="0" applyFont="1" applyFill="1" applyAlignment="1">
      <alignment horizontal="left" vertical="center"/>
    </xf>
    <xf numFmtId="0" fontId="29" fillId="26" borderId="0" xfId="0" applyFont="1" applyFill="1" applyAlignment="1">
      <alignment horizontal="left" vertical="center"/>
    </xf>
    <xf numFmtId="0" fontId="29" fillId="27" borderId="0" xfId="0" applyFont="1" applyFill="1" applyAlignment="1">
      <alignment horizontal="left" vertical="center"/>
    </xf>
    <xf numFmtId="0" fontId="21" fillId="26" borderId="19" xfId="0" applyFont="1" applyFill="1" applyBorder="1" applyAlignment="1">
      <alignment wrapText="1"/>
    </xf>
    <xf numFmtId="49" fontId="23" fillId="26" borderId="0" xfId="0" applyNumberFormat="1" applyFont="1" applyFill="1" applyAlignment="1">
      <alignment horizontal="left" wrapText="1"/>
    </xf>
    <xf numFmtId="0" fontId="23" fillId="26" borderId="19" xfId="0" applyFont="1" applyFill="1" applyBorder="1" applyAlignment="1">
      <alignment wrapText="1"/>
    </xf>
    <xf numFmtId="49" fontId="23" fillId="26" borderId="20" xfId="0" applyNumberFormat="1" applyFont="1" applyFill="1" applyBorder="1" applyAlignment="1">
      <alignment horizontal="left" wrapText="1"/>
    </xf>
    <xf numFmtId="0" fontId="23" fillId="26" borderId="19" xfId="0" quotePrefix="1" applyFont="1" applyFill="1" applyBorder="1" applyAlignment="1">
      <alignment horizontal="left" wrapText="1"/>
    </xf>
    <xf numFmtId="0" fontId="21" fillId="26" borderId="37" xfId="0" applyFont="1" applyFill="1" applyBorder="1" applyAlignment="1">
      <alignment vertical="top" wrapText="1"/>
    </xf>
    <xf numFmtId="0" fontId="21" fillId="26" borderId="0" xfId="0" applyFont="1" applyFill="1" applyAlignment="1">
      <alignment vertical="center"/>
    </xf>
    <xf numFmtId="0" fontId="21" fillId="26" borderId="0" xfId="0" applyFont="1" applyFill="1" applyAlignment="1">
      <alignment horizontal="center" vertical="center" wrapText="1"/>
    </xf>
    <xf numFmtId="0" fontId="23" fillId="26" borderId="0" xfId="0" applyFont="1" applyFill="1" applyAlignment="1">
      <alignment horizontal="left" vertical="center" wrapText="1"/>
    </xf>
    <xf numFmtId="0" fontId="23" fillId="26" borderId="0" xfId="0" applyFont="1" applyFill="1" applyAlignment="1">
      <alignment horizontal="center" vertical="center" wrapText="1"/>
    </xf>
    <xf numFmtId="0" fontId="21" fillId="27" borderId="0" xfId="0" applyFont="1" applyFill="1" applyAlignment="1">
      <alignment vertical="center"/>
    </xf>
    <xf numFmtId="0" fontId="21" fillId="27" borderId="0" xfId="0" applyFont="1" applyFill="1" applyAlignment="1">
      <alignment horizontal="center" vertical="center" wrapText="1"/>
    </xf>
    <xf numFmtId="0" fontId="21" fillId="27" borderId="0" xfId="0" applyFont="1" applyFill="1" applyAlignment="1">
      <alignment horizontal="left" vertical="center" wrapText="1"/>
    </xf>
    <xf numFmtId="0" fontId="14" fillId="27" borderId="0" xfId="0" applyFont="1" applyFill="1" applyAlignment="1">
      <alignment horizontal="center" vertical="center" wrapText="1"/>
    </xf>
    <xf numFmtId="0" fontId="19" fillId="27" borderId="0" xfId="0" applyFont="1" applyFill="1" applyAlignment="1">
      <alignment horizontal="center" vertical="center" wrapText="1"/>
    </xf>
    <xf numFmtId="0" fontId="14" fillId="27" borderId="0" xfId="0" applyFont="1" applyFill="1" applyAlignment="1">
      <alignment horizontal="left" vertical="center" wrapText="1"/>
    </xf>
    <xf numFmtId="0" fontId="28" fillId="27" borderId="0" xfId="42" applyFont="1" applyFill="1" applyAlignment="1">
      <alignment horizontal="left" vertical="center"/>
    </xf>
    <xf numFmtId="0" fontId="14" fillId="27" borderId="0" xfId="42" applyFill="1" applyAlignment="1">
      <alignment horizontal="left" vertical="center"/>
    </xf>
    <xf numFmtId="0" fontId="29" fillId="27" borderId="0" xfId="42" applyFont="1" applyFill="1" applyAlignment="1">
      <alignment vertical="top" wrapText="1"/>
    </xf>
    <xf numFmtId="0" fontId="29" fillId="27" borderId="12" xfId="42" applyFont="1" applyFill="1" applyBorder="1" applyAlignment="1">
      <alignment vertical="top" wrapText="1"/>
    </xf>
    <xf numFmtId="0" fontId="30" fillId="27" borderId="0" xfId="42" applyFont="1" applyFill="1" applyAlignment="1">
      <alignment wrapText="1"/>
    </xf>
    <xf numFmtId="0" fontId="29" fillId="27" borderId="0" xfId="42" applyFont="1" applyFill="1" applyAlignment="1">
      <alignment wrapText="1"/>
    </xf>
    <xf numFmtId="0" fontId="29" fillId="27" borderId="0" xfId="42" applyFont="1" applyFill="1" applyAlignment="1">
      <alignment vertical="center" wrapText="1"/>
    </xf>
    <xf numFmtId="0" fontId="31" fillId="27" borderId="20" xfId="42" quotePrefix="1" applyFont="1" applyFill="1" applyBorder="1" applyAlignment="1">
      <alignment vertical="top" wrapText="1"/>
    </xf>
    <xf numFmtId="0" fontId="29" fillId="27" borderId="0" xfId="42" applyFont="1" applyFill="1" applyAlignment="1">
      <alignment horizontal="left" vertical="center"/>
    </xf>
    <xf numFmtId="0" fontId="29" fillId="27" borderId="43" xfId="42" applyFont="1" applyFill="1" applyBorder="1" applyAlignment="1">
      <alignment vertical="center" wrapText="1"/>
    </xf>
    <xf numFmtId="0" fontId="31" fillId="27" borderId="20" xfId="42" applyFont="1" applyFill="1" applyBorder="1" applyAlignment="1">
      <alignment vertical="top" wrapText="1"/>
    </xf>
    <xf numFmtId="0" fontId="32" fillId="27" borderId="0" xfId="42" applyFont="1" applyFill="1" applyAlignment="1">
      <alignment horizontal="left" vertical="center"/>
    </xf>
    <xf numFmtId="0" fontId="29" fillId="27" borderId="16" xfId="42" applyFont="1" applyFill="1" applyBorder="1" applyAlignment="1">
      <alignment vertical="top" wrapText="1"/>
    </xf>
    <xf numFmtId="0" fontId="33" fillId="27" borderId="0" xfId="42" applyFont="1" applyFill="1" applyAlignment="1">
      <alignment vertical="top" wrapText="1"/>
    </xf>
    <xf numFmtId="0" fontId="31" fillId="27" borderId="0" xfId="42" applyFont="1" applyFill="1" applyAlignment="1">
      <alignment wrapText="1"/>
    </xf>
    <xf numFmtId="0" fontId="31" fillId="27" borderId="0" xfId="42" quotePrefix="1" applyFont="1" applyFill="1" applyAlignment="1">
      <alignment wrapText="1"/>
    </xf>
    <xf numFmtId="0" fontId="31" fillId="27" borderId="0" xfId="42" applyFont="1" applyFill="1" applyAlignment="1">
      <alignment vertical="top" wrapText="1"/>
    </xf>
    <xf numFmtId="0" fontId="34" fillId="27" borderId="0" xfId="42" applyFont="1" applyFill="1" applyAlignment="1">
      <alignment vertical="center" wrapText="1"/>
    </xf>
    <xf numFmtId="0" fontId="33" fillId="27" borderId="20" xfId="42" applyFont="1" applyFill="1" applyBorder="1" applyAlignment="1">
      <alignment vertical="top" wrapText="1"/>
    </xf>
    <xf numFmtId="0" fontId="23" fillId="27" borderId="0" xfId="42" applyFont="1" applyFill="1" applyAlignment="1">
      <alignment horizontal="center" vertical="center" wrapText="1"/>
    </xf>
    <xf numFmtId="0" fontId="21" fillId="27" borderId="0" xfId="42" applyFont="1" applyFill="1" applyAlignment="1">
      <alignment horizontal="center" vertical="center" wrapText="1"/>
    </xf>
    <xf numFmtId="0" fontId="20" fillId="27" borderId="0" xfId="42" applyFont="1" applyFill="1" applyAlignment="1">
      <alignment vertical="center"/>
    </xf>
    <xf numFmtId="0" fontId="23" fillId="27" borderId="0" xfId="42" applyFont="1" applyFill="1" applyAlignment="1">
      <alignment horizontal="left" vertical="center" wrapText="1"/>
    </xf>
    <xf numFmtId="0" fontId="21" fillId="27" borderId="0" xfId="42" applyFont="1" applyFill="1" applyAlignment="1">
      <alignment vertical="center"/>
    </xf>
    <xf numFmtId="0" fontId="21" fillId="27" borderId="0" xfId="42" applyFont="1" applyFill="1" applyAlignment="1">
      <alignment horizontal="left" vertical="center" wrapText="1"/>
    </xf>
    <xf numFmtId="0" fontId="14" fillId="27" borderId="0" xfId="42" applyFill="1" applyAlignment="1">
      <alignment horizontal="center" vertical="center" wrapText="1"/>
    </xf>
    <xf numFmtId="0" fontId="19" fillId="27" borderId="0" xfId="42" applyFont="1" applyFill="1" applyAlignment="1">
      <alignment horizontal="center" vertical="center" wrapText="1"/>
    </xf>
    <xf numFmtId="0" fontId="14" fillId="27" borderId="0" xfId="42" applyFill="1" applyAlignment="1">
      <alignment horizontal="left" vertical="center" wrapText="1"/>
    </xf>
    <xf numFmtId="0" fontId="29" fillId="0" borderId="25" xfId="42" applyFont="1" applyBorder="1" applyAlignment="1">
      <alignment vertical="top"/>
    </xf>
    <xf numFmtId="0" fontId="34" fillId="0" borderId="30" xfId="42" applyFont="1" applyBorder="1" applyAlignment="1">
      <alignment vertical="top" wrapText="1"/>
    </xf>
    <xf numFmtId="0" fontId="29" fillId="0" borderId="30" xfId="42" applyFont="1" applyBorder="1" applyAlignment="1">
      <alignment vertical="top"/>
    </xf>
    <xf numFmtId="0" fontId="29" fillId="0" borderId="30" xfId="42" applyFont="1" applyBorder="1" applyAlignment="1">
      <alignment vertical="top" wrapText="1"/>
    </xf>
    <xf numFmtId="0" fontId="29" fillId="0" borderId="30" xfId="42" applyFont="1" applyBorder="1" applyAlignment="1">
      <alignment horizontal="right" vertical="top" wrapText="1"/>
    </xf>
    <xf numFmtId="0" fontId="35" fillId="0" borderId="30" xfId="42" applyFont="1" applyBorder="1" applyAlignment="1">
      <alignment horizontal="center" vertical="top"/>
    </xf>
    <xf numFmtId="0" fontId="29" fillId="0" borderId="45" xfId="42" applyFont="1" applyBorder="1" applyAlignment="1">
      <alignment vertical="top"/>
    </xf>
    <xf numFmtId="0" fontId="29" fillId="0" borderId="0" xfId="42" applyFont="1" applyAlignment="1">
      <alignment vertical="top"/>
    </xf>
    <xf numFmtId="0" fontId="29" fillId="0" borderId="26" xfId="42" applyFont="1" applyBorder="1" applyAlignment="1">
      <alignment vertical="top"/>
    </xf>
    <xf numFmtId="0" fontId="34" fillId="0" borderId="0" xfId="42" applyFont="1" applyAlignment="1">
      <alignment vertical="top"/>
    </xf>
    <xf numFmtId="0" fontId="29" fillId="0" borderId="0" xfId="42" applyFont="1" applyAlignment="1">
      <alignment vertical="top" wrapText="1"/>
    </xf>
    <xf numFmtId="0" fontId="32" fillId="0" borderId="11" xfId="42" applyFont="1" applyBorder="1" applyAlignment="1">
      <alignment vertical="top" wrapText="1"/>
    </xf>
    <xf numFmtId="0" fontId="34" fillId="0" borderId="0" xfId="42" applyFont="1" applyAlignment="1">
      <alignment vertical="top" wrapText="1"/>
    </xf>
    <xf numFmtId="0" fontId="29" fillId="0" borderId="11" xfId="42" applyFont="1" applyBorder="1" applyAlignment="1">
      <alignment vertical="top"/>
    </xf>
    <xf numFmtId="0" fontId="32" fillId="28" borderId="54" xfId="42" applyFont="1" applyFill="1" applyBorder="1" applyAlignment="1">
      <alignment vertical="top" wrapText="1"/>
    </xf>
    <xf numFmtId="0" fontId="29" fillId="0" borderId="11" xfId="42" applyFont="1" applyBorder="1" applyAlignment="1">
      <alignment horizontal="right" vertical="top" wrapText="1"/>
    </xf>
    <xf numFmtId="0" fontId="32" fillId="28" borderId="54" xfId="42" applyFont="1" applyFill="1" applyBorder="1" applyAlignment="1">
      <alignment vertical="top"/>
    </xf>
    <xf numFmtId="0" fontId="32" fillId="28" borderId="55" xfId="42" applyFont="1" applyFill="1" applyBorder="1" applyAlignment="1">
      <alignment vertical="top"/>
    </xf>
    <xf numFmtId="0" fontId="29" fillId="0" borderId="24" xfId="42" applyFont="1" applyBorder="1" applyAlignment="1">
      <alignment vertical="top"/>
    </xf>
    <xf numFmtId="0" fontId="32" fillId="0" borderId="25" xfId="42" applyFont="1" applyBorder="1" applyAlignment="1">
      <alignment horizontal="left" vertical="top" wrapText="1"/>
    </xf>
    <xf numFmtId="0" fontId="29" fillId="0" borderId="30" xfId="42" applyFont="1" applyBorder="1" applyAlignment="1">
      <alignment horizontal="left" vertical="top"/>
    </xf>
    <xf numFmtId="0" fontId="29" fillId="0" borderId="26" xfId="42" applyFont="1" applyBorder="1" applyAlignment="1">
      <alignment horizontal="left" vertical="top"/>
    </xf>
    <xf numFmtId="0" fontId="32" fillId="0" borderId="0" xfId="42" applyFont="1" applyAlignment="1">
      <alignment vertical="top" wrapText="1"/>
    </xf>
    <xf numFmtId="0" fontId="14" fillId="0" borderId="0" xfId="42"/>
    <xf numFmtId="0" fontId="14" fillId="0" borderId="11" xfId="42" applyBorder="1"/>
    <xf numFmtId="0" fontId="32" fillId="28" borderId="25" xfId="42" applyFont="1" applyFill="1" applyBorder="1" applyAlignment="1">
      <alignment horizontal="center" vertical="top" wrapText="1"/>
    </xf>
    <xf numFmtId="0" fontId="32" fillId="28" borderId="0" xfId="42" applyFont="1" applyFill="1" applyAlignment="1">
      <alignment horizontal="center" vertical="top" wrapText="1"/>
    </xf>
    <xf numFmtId="0" fontId="32" fillId="28" borderId="26" xfId="42" applyFont="1" applyFill="1" applyBorder="1" applyAlignment="1">
      <alignment horizontal="center" vertical="top" wrapText="1"/>
    </xf>
    <xf numFmtId="0" fontId="32" fillId="28" borderId="21" xfId="42" applyFont="1" applyFill="1" applyBorder="1" applyAlignment="1">
      <alignment horizontal="center" vertical="top" wrapText="1"/>
    </xf>
    <xf numFmtId="0" fontId="32" fillId="28" borderId="11" xfId="42" applyFont="1" applyFill="1" applyBorder="1" applyAlignment="1">
      <alignment horizontal="center" vertical="top" wrapText="1"/>
    </xf>
    <xf numFmtId="0" fontId="32" fillId="28" borderId="44" xfId="42" applyFont="1" applyFill="1" applyBorder="1" applyAlignment="1">
      <alignment vertical="top" wrapText="1"/>
    </xf>
    <xf numFmtId="0" fontId="37" fillId="28" borderId="10" xfId="42" applyFont="1" applyFill="1" applyBorder="1" applyAlignment="1">
      <alignment vertical="top"/>
    </xf>
    <xf numFmtId="0" fontId="32" fillId="28" borderId="58" xfId="42" applyFont="1" applyFill="1" applyBorder="1" applyAlignment="1">
      <alignment horizontal="center" vertical="top" wrapText="1"/>
    </xf>
    <xf numFmtId="0" fontId="32" fillId="28" borderId="37" xfId="42" applyFont="1" applyFill="1" applyBorder="1" applyAlignment="1">
      <alignment horizontal="center" vertical="top" wrapText="1"/>
    </xf>
    <xf numFmtId="0" fontId="14" fillId="0" borderId="26" xfId="42" applyBorder="1" applyAlignment="1">
      <alignment vertical="top"/>
    </xf>
    <xf numFmtId="0" fontId="14" fillId="0" borderId="11" xfId="42" applyBorder="1" applyAlignment="1">
      <alignment vertical="top"/>
    </xf>
    <xf numFmtId="0" fontId="14" fillId="0" borderId="0" xfId="42" applyAlignment="1">
      <alignment vertical="top"/>
    </xf>
    <xf numFmtId="0" fontId="33" fillId="31" borderId="18" xfId="42" applyFont="1" applyFill="1" applyBorder="1" applyAlignment="1">
      <alignment horizontal="center" vertical="top"/>
    </xf>
    <xf numFmtId="0" fontId="33" fillId="0" borderId="39" xfId="42" applyFont="1" applyBorder="1" applyAlignment="1">
      <alignment vertical="top" wrapText="1"/>
    </xf>
    <xf numFmtId="0" fontId="33" fillId="0" borderId="35" xfId="42" applyFont="1" applyBorder="1" applyAlignment="1">
      <alignment vertical="top" wrapText="1"/>
    </xf>
    <xf numFmtId="0" fontId="33" fillId="31" borderId="46" xfId="42" applyFont="1" applyFill="1" applyBorder="1" applyAlignment="1">
      <alignment horizontal="center" vertical="top"/>
    </xf>
    <xf numFmtId="0" fontId="33" fillId="0" borderId="42" xfId="42" applyFont="1" applyBorder="1" applyAlignment="1">
      <alignment vertical="top" wrapText="1"/>
    </xf>
    <xf numFmtId="0" fontId="33" fillId="31" borderId="87" xfId="42" applyFont="1" applyFill="1" applyBorder="1" applyAlignment="1">
      <alignment horizontal="center" vertical="top"/>
    </xf>
    <xf numFmtId="9" fontId="29" fillId="0" borderId="47" xfId="42" applyNumberFormat="1" applyFont="1" applyBorder="1" applyAlignment="1">
      <alignment horizontal="center" vertical="center" wrapText="1"/>
    </xf>
    <xf numFmtId="0" fontId="33" fillId="0" borderId="93" xfId="42" applyFont="1" applyBorder="1" applyAlignment="1">
      <alignment vertical="top" wrapText="1"/>
    </xf>
    <xf numFmtId="0" fontId="33" fillId="31" borderId="24" xfId="42" applyFont="1" applyFill="1" applyBorder="1" applyAlignment="1">
      <alignment vertical="top"/>
    </xf>
    <xf numFmtId="0" fontId="33" fillId="0" borderId="82" xfId="42" applyFont="1" applyBorder="1" applyAlignment="1">
      <alignment vertical="top" wrapText="1"/>
    </xf>
    <xf numFmtId="0" fontId="40" fillId="31" borderId="90" xfId="42" applyFont="1" applyFill="1" applyBorder="1" applyAlignment="1">
      <alignment horizontal="center" vertical="top"/>
    </xf>
    <xf numFmtId="0" fontId="40" fillId="31" borderId="24" xfId="42" applyFont="1" applyFill="1" applyBorder="1" applyAlignment="1">
      <alignment horizontal="center" vertical="top"/>
    </xf>
    <xf numFmtId="0" fontId="14" fillId="0" borderId="44" xfId="42" applyBorder="1" applyAlignment="1">
      <alignment vertical="top"/>
    </xf>
    <xf numFmtId="0" fontId="19" fillId="0" borderId="10" xfId="42" applyFont="1" applyBorder="1" applyAlignment="1">
      <alignment vertical="top" wrapText="1"/>
    </xf>
    <xf numFmtId="0" fontId="14" fillId="0" borderId="10" xfId="42" applyBorder="1" applyAlignment="1">
      <alignment vertical="top"/>
    </xf>
    <xf numFmtId="0" fontId="14" fillId="0" borderId="10" xfId="42" applyBorder="1" applyAlignment="1">
      <alignment vertical="top" wrapText="1"/>
    </xf>
    <xf numFmtId="0" fontId="14" fillId="0" borderId="10" xfId="42" applyBorder="1" applyAlignment="1">
      <alignment horizontal="right" vertical="top" wrapText="1"/>
    </xf>
    <xf numFmtId="0" fontId="41" fillId="0" borderId="10" xfId="42" applyFont="1" applyBorder="1" applyAlignment="1">
      <alignment horizontal="center" vertical="top"/>
    </xf>
    <xf numFmtId="0" fontId="14" fillId="0" borderId="37" xfId="42" applyBorder="1" applyAlignment="1">
      <alignment vertical="top"/>
    </xf>
    <xf numFmtId="0" fontId="19" fillId="0" borderId="0" xfId="42" applyFont="1" applyAlignment="1">
      <alignment vertical="top" wrapText="1"/>
    </xf>
    <xf numFmtId="0" fontId="14" fillId="0" borderId="0" xfId="42" applyAlignment="1">
      <alignment vertical="top" wrapText="1"/>
    </xf>
    <xf numFmtId="0" fontId="14" fillId="0" borderId="0" xfId="42" applyAlignment="1">
      <alignment horizontal="right" vertical="top" wrapText="1"/>
    </xf>
    <xf numFmtId="0" fontId="41" fillId="0" borderId="0" xfId="42" applyFont="1" applyAlignment="1">
      <alignment horizontal="center" vertical="top"/>
    </xf>
    <xf numFmtId="3" fontId="33" fillId="0" borderId="14" xfId="42" applyNumberFormat="1" applyFont="1" applyBorder="1" applyAlignment="1">
      <alignment horizontal="center" vertical="center" wrapText="1"/>
    </xf>
    <xf numFmtId="3" fontId="33" fillId="0" borderId="22" xfId="42" applyNumberFormat="1" applyFont="1" applyBorder="1" applyAlignment="1">
      <alignment horizontal="center" vertical="center" wrapText="1"/>
    </xf>
    <xf numFmtId="164" fontId="21" fillId="0" borderId="21" xfId="0" applyNumberFormat="1" applyFont="1" applyBorder="1" applyAlignment="1">
      <alignment horizontal="right" wrapText="1"/>
    </xf>
    <xf numFmtId="0" fontId="33" fillId="0" borderId="86" xfId="42" applyFont="1" applyBorder="1" applyAlignment="1">
      <alignment vertical="top" wrapText="1"/>
    </xf>
    <xf numFmtId="0" fontId="21" fillId="0" borderId="0" xfId="0" applyFont="1" applyAlignment="1">
      <alignment horizontal="justify" wrapText="1"/>
    </xf>
    <xf numFmtId="0" fontId="21" fillId="0" borderId="10" xfId="0" applyFont="1" applyBorder="1" applyAlignment="1">
      <alignment horizontal="justify" wrapText="1"/>
    </xf>
    <xf numFmtId="0" fontId="21" fillId="0" borderId="17" xfId="0" applyFont="1" applyBorder="1" applyAlignment="1">
      <alignment horizontal="justify" wrapText="1"/>
    </xf>
    <xf numFmtId="0" fontId="21" fillId="0" borderId="11" xfId="0" applyFont="1" applyBorder="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1" fillId="0" borderId="27" xfId="0" applyFont="1" applyBorder="1" applyAlignment="1">
      <alignment horizontal="right" wrapText="1"/>
    </xf>
    <xf numFmtId="0" fontId="21" fillId="0" borderId="23" xfId="0" applyFont="1" applyBorder="1" applyAlignment="1">
      <alignment horizontal="right" wrapText="1"/>
    </xf>
    <xf numFmtId="0" fontId="21" fillId="24" borderId="17" xfId="0" applyFont="1" applyFill="1" applyBorder="1" applyAlignment="1">
      <alignment horizontal="right" wrapText="1"/>
    </xf>
    <xf numFmtId="0" fontId="19" fillId="0" borderId="0" xfId="0" applyFont="1" applyAlignment="1">
      <alignment horizontal="justify" wrapText="1"/>
    </xf>
    <xf numFmtId="0" fontId="21" fillId="26" borderId="0" xfId="0" applyFont="1" applyFill="1" applyAlignment="1">
      <alignment wrapText="1"/>
    </xf>
    <xf numFmtId="0" fontId="23" fillId="26" borderId="20" xfId="0" applyFont="1" applyFill="1" applyBorder="1" applyAlignment="1">
      <alignment wrapText="1"/>
    </xf>
    <xf numFmtId="0" fontId="23" fillId="26" borderId="0" xfId="0" applyFont="1" applyFill="1" applyAlignment="1">
      <alignment wrapText="1"/>
    </xf>
    <xf numFmtId="0" fontId="21" fillId="26" borderId="11" xfId="0" applyFont="1" applyFill="1" applyBorder="1" applyAlignment="1">
      <alignment vertical="top" wrapText="1"/>
    </xf>
    <xf numFmtId="0" fontId="21" fillId="26" borderId="16" xfId="0" applyFont="1" applyFill="1" applyBorder="1" applyAlignment="1">
      <alignment wrapText="1"/>
    </xf>
    <xf numFmtId="0" fontId="20" fillId="26" borderId="0" xfId="0" applyFont="1" applyFill="1" applyAlignment="1">
      <alignment wrapText="1"/>
    </xf>
    <xf numFmtId="0" fontId="21" fillId="26" borderId="30" xfId="0" applyFont="1" applyFill="1" applyBorder="1" applyAlignment="1">
      <alignment wrapText="1"/>
    </xf>
    <xf numFmtId="0" fontId="20" fillId="26" borderId="30" xfId="0" applyFont="1" applyFill="1" applyBorder="1" applyAlignment="1">
      <alignment wrapText="1"/>
    </xf>
    <xf numFmtId="0" fontId="14" fillId="0" borderId="0" xfId="0" applyFont="1"/>
    <xf numFmtId="164" fontId="21" fillId="0" borderId="14" xfId="0" applyNumberFormat="1" applyFont="1" applyBorder="1" applyAlignment="1">
      <alignment wrapText="1"/>
    </xf>
    <xf numFmtId="164" fontId="21" fillId="0" borderId="17" xfId="0" applyNumberFormat="1" applyFont="1" applyBorder="1" applyAlignment="1">
      <alignment wrapText="1"/>
    </xf>
    <xf numFmtId="0" fontId="43" fillId="0" borderId="0" xfId="0" applyFont="1" applyAlignment="1">
      <alignment horizontal="center"/>
    </xf>
    <xf numFmtId="0" fontId="0" fillId="0" borderId="0" xfId="0" applyAlignment="1">
      <alignment horizontal="center"/>
    </xf>
    <xf numFmtId="0" fontId="29" fillId="34" borderId="0" xfId="42" applyFont="1" applyFill="1" applyAlignment="1">
      <alignment vertical="center" wrapText="1"/>
    </xf>
    <xf numFmtId="0" fontId="33" fillId="0" borderId="48" xfId="42" applyFont="1" applyBorder="1" applyAlignment="1">
      <alignment vertical="top" wrapText="1"/>
    </xf>
    <xf numFmtId="0" fontId="33" fillId="0" borderId="83" xfId="0" quotePrefix="1" applyFont="1" applyBorder="1" applyAlignment="1">
      <alignment horizontal="left" vertical="top" wrapText="1"/>
    </xf>
    <xf numFmtId="0" fontId="33" fillId="26" borderId="83" xfId="0" quotePrefix="1" applyFont="1" applyFill="1" applyBorder="1" applyAlignment="1">
      <alignment horizontal="left" vertical="top" wrapText="1"/>
    </xf>
    <xf numFmtId="0" fontId="33" fillId="0" borderId="83" xfId="0" applyFont="1" applyBorder="1" applyAlignment="1">
      <alignment horizontal="left" vertical="top" wrapText="1"/>
    </xf>
    <xf numFmtId="0" fontId="33" fillId="0" borderId="85" xfId="0" applyFont="1" applyBorder="1" applyAlignment="1">
      <alignment horizontal="left" vertical="center" wrapText="1"/>
    </xf>
    <xf numFmtId="0" fontId="29" fillId="35" borderId="18" xfId="42" applyFont="1" applyFill="1" applyBorder="1" applyAlignment="1">
      <alignment vertical="top" wrapText="1"/>
    </xf>
    <xf numFmtId="0" fontId="29" fillId="35" borderId="18" xfId="42" applyFont="1" applyFill="1" applyBorder="1" applyAlignment="1">
      <alignment vertical="top"/>
    </xf>
    <xf numFmtId="0" fontId="29" fillId="35" borderId="28" xfId="42" applyFont="1" applyFill="1" applyBorder="1" applyAlignment="1">
      <alignment horizontal="right" vertical="top" wrapText="1"/>
    </xf>
    <xf numFmtId="0" fontId="29" fillId="35" borderId="33" xfId="42" applyFont="1" applyFill="1" applyBorder="1" applyAlignment="1">
      <alignment horizontal="right" vertical="top" wrapText="1"/>
    </xf>
    <xf numFmtId="0" fontId="20" fillId="0" borderId="0" xfId="0" applyFont="1" applyAlignment="1">
      <alignment horizontal="left" wrapText="1"/>
    </xf>
    <xf numFmtId="164" fontId="21" fillId="0" borderId="15" xfId="0" applyNumberFormat="1" applyFont="1" applyBorder="1" applyAlignment="1">
      <alignment horizontal="right" wrapText="1"/>
    </xf>
    <xf numFmtId="0" fontId="21" fillId="0" borderId="19" xfId="0" applyFont="1" applyBorder="1" applyAlignment="1">
      <alignment horizontal="justify" wrapText="1"/>
    </xf>
    <xf numFmtId="164" fontId="21" fillId="0" borderId="14" xfId="0" applyNumberFormat="1" applyFont="1" applyBorder="1" applyAlignment="1">
      <alignment horizontal="right" wrapText="1"/>
    </xf>
    <xf numFmtId="164" fontId="21" fillId="0" borderId="17" xfId="0" applyNumberFormat="1" applyFont="1" applyBorder="1" applyAlignment="1">
      <alignment horizontal="right" wrapText="1"/>
    </xf>
    <xf numFmtId="0" fontId="23" fillId="0" borderId="32" xfId="0" quotePrefix="1" applyFont="1" applyBorder="1" applyAlignment="1">
      <alignment horizontal="justify" wrapText="1"/>
    </xf>
    <xf numFmtId="164" fontId="21" fillId="0" borderId="27" xfId="0" applyNumberFormat="1" applyFont="1" applyBorder="1" applyAlignment="1">
      <alignment horizontal="right" wrapText="1"/>
    </xf>
    <xf numFmtId="0" fontId="21" fillId="0" borderId="30" xfId="0" applyFont="1" applyBorder="1" applyAlignment="1">
      <alignment horizontal="justify" wrapText="1"/>
    </xf>
    <xf numFmtId="164" fontId="21" fillId="0" borderId="29" xfId="0" applyNumberFormat="1" applyFont="1" applyBorder="1" applyAlignment="1">
      <alignment horizontal="right" wrapText="1"/>
    </xf>
    <xf numFmtId="164" fontId="21" fillId="0" borderId="33" xfId="0" applyNumberFormat="1" applyFont="1" applyBorder="1" applyAlignment="1">
      <alignment horizontal="right" wrapText="1"/>
    </xf>
    <xf numFmtId="0" fontId="23" fillId="0" borderId="26" xfId="0" quotePrefix="1" applyFont="1" applyBorder="1" applyAlignment="1">
      <alignment horizontal="justify" wrapText="1"/>
    </xf>
    <xf numFmtId="0" fontId="21" fillId="0" borderId="38" xfId="0" applyFont="1" applyBorder="1" applyAlignment="1">
      <alignment horizontal="justify" wrapText="1"/>
    </xf>
    <xf numFmtId="0" fontId="33" fillId="0" borderId="14" xfId="42" applyFont="1" applyBorder="1" applyAlignment="1">
      <alignment horizontal="left" vertical="top" wrapText="1"/>
    </xf>
    <xf numFmtId="0" fontId="33" fillId="0" borderId="54" xfId="42" applyFont="1" applyBorder="1" applyAlignment="1">
      <alignment vertical="top" wrapText="1"/>
    </xf>
    <xf numFmtId="0" fontId="33" fillId="0" borderId="14" xfId="42" applyFont="1" applyBorder="1" applyAlignment="1">
      <alignment vertical="top" wrapText="1"/>
    </xf>
    <xf numFmtId="0" fontId="33" fillId="0" borderId="45" xfId="42" applyFont="1" applyBorder="1" applyAlignment="1">
      <alignment vertical="top" wrapText="1"/>
    </xf>
    <xf numFmtId="0" fontId="33" fillId="0" borderId="71" xfId="42" applyFont="1" applyBorder="1" applyAlignment="1">
      <alignment vertical="top" wrapText="1"/>
    </xf>
    <xf numFmtId="3" fontId="33" fillId="0" borderId="75" xfId="42" applyNumberFormat="1" applyFont="1" applyBorder="1" applyAlignment="1">
      <alignment horizontal="center" vertical="center" wrapText="1"/>
    </xf>
    <xf numFmtId="9" fontId="29" fillId="0" borderId="61" xfId="42" applyNumberFormat="1" applyFont="1" applyBorder="1" applyAlignment="1">
      <alignment horizontal="center" vertical="center" wrapText="1"/>
    </xf>
    <xf numFmtId="0" fontId="33" fillId="0" borderId="18" xfId="42" applyFont="1" applyBorder="1" applyAlignment="1">
      <alignment horizontal="center" vertical="top"/>
    </xf>
    <xf numFmtId="0" fontId="33" fillId="0" borderId="69" xfId="42" applyFont="1" applyBorder="1" applyAlignment="1">
      <alignment horizontal="center" vertical="top"/>
    </xf>
    <xf numFmtId="0" fontId="33" fillId="0" borderId="54" xfId="0" applyFont="1" applyBorder="1" applyAlignment="1">
      <alignment vertical="top" wrapText="1"/>
    </xf>
    <xf numFmtId="3" fontId="33" fillId="0" borderId="21" xfId="42" applyNumberFormat="1" applyFont="1" applyBorder="1" applyAlignment="1">
      <alignment horizontal="center" vertical="center" wrapText="1"/>
    </xf>
    <xf numFmtId="0" fontId="33" fillId="0" borderId="41" xfId="42" applyFont="1" applyBorder="1" applyAlignment="1">
      <alignment vertical="top" wrapText="1"/>
    </xf>
    <xf numFmtId="0" fontId="33" fillId="0" borderId="41" xfId="0" applyFont="1" applyBorder="1" applyAlignment="1">
      <alignment horizontal="left" vertical="top" wrapText="1"/>
    </xf>
    <xf numFmtId="0" fontId="33" fillId="0" borderId="91" xfId="42" applyFont="1" applyBorder="1" applyAlignment="1">
      <alignment horizontal="left" vertical="top" wrapText="1"/>
    </xf>
    <xf numFmtId="0" fontId="33" fillId="0" borderId="91" xfId="42" applyFont="1" applyBorder="1" applyAlignment="1">
      <alignment vertical="top" wrapText="1"/>
    </xf>
    <xf numFmtId="3" fontId="33" fillId="0" borderId="59" xfId="42" applyNumberFormat="1" applyFont="1" applyBorder="1" applyAlignment="1">
      <alignment horizontal="center" vertical="center" wrapText="1"/>
    </xf>
    <xf numFmtId="0" fontId="33" fillId="0" borderId="18" xfId="42" applyFont="1" applyBorder="1" applyAlignment="1">
      <alignment horizontal="center" vertical="center" wrapText="1"/>
    </xf>
    <xf numFmtId="0" fontId="33" fillId="0" borderId="18" xfId="42" applyFont="1" applyBorder="1" applyAlignment="1">
      <alignment horizontal="center" vertical="top" wrapText="1"/>
    </xf>
    <xf numFmtId="0" fontId="33" fillId="0" borderId="76" xfId="42" applyFont="1" applyBorder="1" applyAlignment="1">
      <alignment horizontal="center" vertical="center" wrapText="1"/>
    </xf>
    <xf numFmtId="0" fontId="33" fillId="0" borderId="47" xfId="42" quotePrefix="1" applyFont="1" applyBorder="1" applyAlignment="1">
      <alignment horizontal="right" vertical="center" wrapText="1"/>
    </xf>
    <xf numFmtId="0" fontId="33" fillId="0" borderId="15" xfId="42" quotePrefix="1" applyFont="1" applyBorder="1" applyAlignment="1">
      <alignment horizontal="right" vertical="center" wrapText="1"/>
    </xf>
    <xf numFmtId="0" fontId="33" fillId="0" borderId="31" xfId="42" applyFont="1" applyBorder="1" applyAlignment="1">
      <alignment horizontal="center" vertical="center" wrapText="1"/>
    </xf>
    <xf numFmtId="164" fontId="21" fillId="0" borderId="22" xfId="0" applyNumberFormat="1" applyFont="1" applyBorder="1" applyAlignment="1">
      <alignment horizontal="right" wrapText="1"/>
    </xf>
    <xf numFmtId="164" fontId="21" fillId="0" borderId="25" xfId="0" applyNumberFormat="1" applyFont="1" applyBorder="1" applyAlignment="1">
      <alignment horizontal="right" wrapText="1"/>
    </xf>
    <xf numFmtId="0" fontId="21" fillId="0" borderId="0" xfId="0" applyFont="1" applyAlignment="1">
      <alignment wrapText="1"/>
    </xf>
    <xf numFmtId="0" fontId="21" fillId="0" borderId="16" xfId="0" applyFont="1" applyBorder="1" applyAlignment="1">
      <alignment wrapText="1"/>
    </xf>
    <xf numFmtId="164" fontId="29" fillId="0" borderId="17" xfId="42" applyNumberFormat="1" applyFont="1" applyBorder="1" applyAlignment="1">
      <alignment horizontal="right" vertical="top" wrapText="1"/>
    </xf>
    <xf numFmtId="164" fontId="29" fillId="0" borderId="15" xfId="42" applyNumberFormat="1" applyFont="1" applyBorder="1" applyAlignment="1">
      <alignment horizontal="right" vertical="top" wrapText="1"/>
    </xf>
    <xf numFmtId="164" fontId="29" fillId="0" borderId="14" xfId="42" applyNumberFormat="1" applyFont="1" applyBorder="1" applyAlignment="1">
      <alignment horizontal="right" vertical="top" wrapText="1"/>
    </xf>
    <xf numFmtId="164" fontId="29" fillId="0" borderId="16" xfId="42" applyNumberFormat="1" applyFont="1" applyBorder="1" applyAlignment="1">
      <alignment horizontal="right" vertical="top" wrapText="1"/>
    </xf>
    <xf numFmtId="0" fontId="29" fillId="0" borderId="35" xfId="42" applyFont="1" applyBorder="1" applyAlignment="1">
      <alignment vertical="top" wrapText="1"/>
    </xf>
    <xf numFmtId="164" fontId="29" fillId="0" borderId="21" xfId="42" applyNumberFormat="1" applyFont="1" applyBorder="1" applyAlignment="1">
      <alignment horizontal="right" vertical="top" wrapText="1"/>
    </xf>
    <xf numFmtId="0" fontId="29" fillId="0" borderId="16" xfId="42" applyFont="1" applyBorder="1" applyAlignment="1">
      <alignment vertical="top" wrapText="1"/>
    </xf>
    <xf numFmtId="166" fontId="29" fillId="0" borderId="17" xfId="42" applyNumberFormat="1" applyFont="1" applyBorder="1" applyAlignment="1">
      <alignment horizontal="right" vertical="top" wrapText="1"/>
    </xf>
    <xf numFmtId="17" fontId="29" fillId="35" borderId="50" xfId="42" quotePrefix="1" applyNumberFormat="1" applyFont="1" applyFill="1" applyBorder="1" applyAlignment="1">
      <alignment horizontal="left" vertical="top"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24" fillId="0" borderId="25" xfId="0" applyFont="1" applyBorder="1" applyAlignment="1">
      <alignment horizontal="justify" wrapText="1"/>
    </xf>
    <xf numFmtId="0" fontId="24" fillId="0" borderId="30" xfId="0" applyFont="1" applyBorder="1" applyAlignment="1">
      <alignment horizontal="justify" wrapText="1"/>
    </xf>
    <xf numFmtId="0" fontId="25" fillId="0" borderId="26" xfId="0" applyFont="1" applyBorder="1" applyAlignment="1">
      <alignment horizontal="justify" wrapText="1"/>
    </xf>
    <xf numFmtId="0" fontId="25" fillId="0" borderId="0" xfId="0" applyFont="1" applyAlignment="1">
      <alignment horizontal="justify" wrapText="1"/>
    </xf>
    <xf numFmtId="0" fontId="21" fillId="0" borderId="26" xfId="0" applyFont="1" applyBorder="1" applyAlignment="1">
      <alignment horizontal="justify" wrapText="1"/>
    </xf>
    <xf numFmtId="0" fontId="21" fillId="0" borderId="0" xfId="0" applyFont="1" applyAlignment="1">
      <alignment horizontal="justify" wrapText="1"/>
    </xf>
    <xf numFmtId="164" fontId="21" fillId="0" borderId="15" xfId="0" applyNumberFormat="1" applyFont="1" applyBorder="1" applyAlignment="1">
      <alignment horizontal="right" wrapText="1"/>
    </xf>
    <xf numFmtId="164" fontId="21" fillId="0" borderId="16" xfId="0" applyNumberFormat="1" applyFont="1" applyBorder="1" applyAlignment="1">
      <alignment horizontal="right" wrapText="1"/>
    </xf>
    <xf numFmtId="0" fontId="21" fillId="0" borderId="17" xfId="0" applyFont="1" applyBorder="1" applyAlignment="1">
      <alignment horizontal="right" wrapText="1"/>
    </xf>
    <xf numFmtId="0" fontId="21" fillId="0" borderId="35" xfId="0" applyFont="1" applyBorder="1" applyAlignment="1">
      <alignment horizontal="right" wrapText="1"/>
    </xf>
    <xf numFmtId="0" fontId="21" fillId="24" borderId="17" xfId="0" applyFont="1" applyFill="1" applyBorder="1" applyAlignment="1">
      <alignment horizontal="right" wrapText="1"/>
    </xf>
    <xf numFmtId="0" fontId="21" fillId="24" borderId="41" xfId="0" applyFont="1" applyFill="1" applyBorder="1" applyAlignment="1">
      <alignment horizontal="right" wrapText="1"/>
    </xf>
    <xf numFmtId="164" fontId="21" fillId="0" borderId="17" xfId="0" applyNumberFormat="1" applyFont="1" applyBorder="1" applyAlignment="1">
      <alignment horizontal="right" wrapText="1"/>
    </xf>
    <xf numFmtId="164" fontId="21" fillId="0" borderId="35" xfId="0" applyNumberFormat="1" applyFont="1" applyBorder="1" applyAlignment="1">
      <alignment horizontal="right" wrapText="1"/>
    </xf>
    <xf numFmtId="0" fontId="21" fillId="0" borderId="0" xfId="0" applyFont="1" applyAlignment="1">
      <alignment horizontal="right" wrapText="1"/>
    </xf>
    <xf numFmtId="164" fontId="21" fillId="0" borderId="23" xfId="0" applyNumberFormat="1" applyFont="1" applyBorder="1" applyAlignment="1">
      <alignment horizontal="right" wrapText="1"/>
    </xf>
    <xf numFmtId="164" fontId="21" fillId="0" borderId="42" xfId="0" applyNumberFormat="1" applyFont="1" applyBorder="1" applyAlignment="1">
      <alignment horizontal="right" wrapText="1"/>
    </xf>
    <xf numFmtId="0" fontId="21" fillId="0" borderId="23" xfId="0" applyFont="1" applyBorder="1" applyAlignment="1">
      <alignment horizontal="right" wrapText="1"/>
    </xf>
    <xf numFmtId="0" fontId="21" fillId="0" borderId="42" xfId="0" applyFont="1" applyBorder="1" applyAlignment="1">
      <alignment horizontal="right" wrapText="1"/>
    </xf>
    <xf numFmtId="0" fontId="27" fillId="0" borderId="26" xfId="0" applyFont="1" applyBorder="1" applyAlignment="1">
      <alignment horizontal="left" wrapText="1"/>
    </xf>
    <xf numFmtId="0" fontId="27" fillId="0" borderId="11" xfId="0" applyFont="1" applyBorder="1" applyAlignment="1">
      <alignment horizontal="left" wrapText="1"/>
    </xf>
    <xf numFmtId="164" fontId="21" fillId="0" borderId="27" xfId="0" applyNumberFormat="1" applyFont="1" applyBorder="1" applyAlignment="1">
      <alignment horizontal="right" wrapText="1"/>
    </xf>
    <xf numFmtId="164" fontId="21" fillId="0" borderId="28" xfId="0" applyNumberFormat="1" applyFont="1" applyBorder="1" applyAlignment="1">
      <alignment horizontal="right" wrapText="1"/>
    </xf>
    <xf numFmtId="0" fontId="21" fillId="0" borderId="27" xfId="0" applyFont="1" applyBorder="1" applyAlignment="1">
      <alignment horizontal="right" wrapText="1"/>
    </xf>
    <xf numFmtId="0" fontId="21" fillId="0" borderId="28" xfId="0" applyFont="1" applyBorder="1" applyAlignment="1">
      <alignment horizontal="right" wrapText="1"/>
    </xf>
    <xf numFmtId="0" fontId="24" fillId="0" borderId="26" xfId="0" applyFont="1" applyBorder="1" applyAlignment="1">
      <alignment horizontal="justify" wrapText="1"/>
    </xf>
    <xf numFmtId="0" fontId="24" fillId="0" borderId="0" xfId="0" applyFont="1" applyAlignment="1">
      <alignment horizontal="justify" wrapText="1"/>
    </xf>
    <xf numFmtId="0" fontId="27" fillId="0" borderId="26" xfId="0" applyFont="1" applyBorder="1" applyAlignment="1">
      <alignment horizontal="justify" wrapText="1"/>
    </xf>
    <xf numFmtId="0" fontId="27" fillId="0" borderId="0" xfId="0" applyFont="1" applyAlignment="1">
      <alignment horizontal="justify" wrapText="1"/>
    </xf>
    <xf numFmtId="0" fontId="20" fillId="0" borderId="30" xfId="0" applyFont="1" applyBorder="1" applyAlignment="1">
      <alignment horizontal="justify" wrapText="1"/>
    </xf>
    <xf numFmtId="0" fontId="21" fillId="0" borderId="30" xfId="0" applyFont="1" applyBorder="1" applyAlignment="1">
      <alignment horizontal="justify" wrapText="1"/>
    </xf>
    <xf numFmtId="0" fontId="21" fillId="0" borderId="43" xfId="0" applyFont="1" applyBorder="1" applyAlignment="1">
      <alignment horizontal="justify" wrapText="1"/>
    </xf>
    <xf numFmtId="0" fontId="26" fillId="0" borderId="26" xfId="0" applyFont="1" applyBorder="1" applyAlignment="1">
      <alignment horizontal="justify" wrapText="1"/>
    </xf>
    <xf numFmtId="0" fontId="26" fillId="0" borderId="0" xfId="0" applyFont="1" applyAlignment="1">
      <alignment horizontal="justify" wrapText="1"/>
    </xf>
    <xf numFmtId="0" fontId="20" fillId="0" borderId="26" xfId="0" applyFont="1" applyBorder="1" applyAlignment="1">
      <alignment horizontal="justify" wrapText="1"/>
    </xf>
    <xf numFmtId="0" fontId="21" fillId="0" borderId="11" xfId="0" applyFont="1" applyBorder="1" applyAlignment="1">
      <alignment horizontal="justify" wrapText="1"/>
    </xf>
    <xf numFmtId="0" fontId="22" fillId="0" borderId="26" xfId="0" applyFont="1" applyBorder="1" applyAlignment="1">
      <alignment horizontal="justify" wrapText="1"/>
    </xf>
    <xf numFmtId="0" fontId="22" fillId="0" borderId="0" xfId="0" applyFont="1" applyAlignment="1">
      <alignment horizontal="justify" wrapText="1"/>
    </xf>
    <xf numFmtId="0" fontId="21" fillId="0" borderId="12" xfId="0" applyFont="1" applyBorder="1" applyAlignment="1">
      <alignment horizontal="justify" wrapText="1"/>
    </xf>
    <xf numFmtId="0" fontId="21" fillId="0" borderId="38" xfId="0" applyFont="1" applyBorder="1" applyAlignment="1">
      <alignment horizontal="justify" wrapText="1"/>
    </xf>
    <xf numFmtId="0" fontId="21" fillId="0" borderId="17" xfId="0" applyFont="1" applyBorder="1" applyAlignment="1">
      <alignment horizontal="justify" wrapText="1"/>
    </xf>
    <xf numFmtId="0" fontId="21" fillId="0" borderId="35" xfId="0" applyFont="1" applyBorder="1" applyAlignment="1">
      <alignment horizontal="justify" wrapText="1"/>
    </xf>
    <xf numFmtId="0" fontId="23" fillId="0" borderId="26" xfId="0" applyFont="1" applyBorder="1" applyAlignment="1">
      <alignment horizontal="justify" wrapText="1"/>
    </xf>
    <xf numFmtId="0" fontId="23" fillId="0" borderId="0" xfId="0" applyFont="1" applyAlignment="1">
      <alignment horizontal="justify" wrapText="1"/>
    </xf>
    <xf numFmtId="0" fontId="21" fillId="0" borderId="26" xfId="0" applyFont="1" applyBorder="1" applyAlignment="1">
      <alignment horizontal="left" wrapText="1"/>
    </xf>
    <xf numFmtId="0" fontId="21" fillId="0" borderId="11" xfId="0" applyFont="1" applyBorder="1" applyAlignment="1">
      <alignment horizontal="left" wrapText="1"/>
    </xf>
    <xf numFmtId="0" fontId="21" fillId="0" borderId="44" xfId="0" applyFont="1" applyBorder="1" applyAlignment="1">
      <alignment horizontal="justify" wrapText="1"/>
    </xf>
    <xf numFmtId="0" fontId="21" fillId="0" borderId="10" xfId="0" applyFont="1" applyBorder="1" applyAlignment="1">
      <alignment horizontal="justify" wrapText="1"/>
    </xf>
    <xf numFmtId="0" fontId="21" fillId="26" borderId="25" xfId="0" applyFont="1" applyFill="1" applyBorder="1" applyAlignment="1">
      <alignment wrapText="1"/>
    </xf>
    <xf numFmtId="0" fontId="21" fillId="26" borderId="30" xfId="0" applyFont="1" applyFill="1" applyBorder="1" applyAlignment="1">
      <alignment wrapText="1"/>
    </xf>
    <xf numFmtId="0" fontId="20" fillId="26" borderId="30" xfId="0" applyFont="1" applyFill="1" applyBorder="1" applyAlignment="1">
      <alignment wrapText="1"/>
    </xf>
    <xf numFmtId="0" fontId="20" fillId="26" borderId="45" xfId="0" applyFont="1" applyFill="1" applyBorder="1" applyAlignment="1">
      <alignment wrapText="1"/>
    </xf>
    <xf numFmtId="0" fontId="27" fillId="26" borderId="26" xfId="0" applyFont="1" applyFill="1" applyBorder="1" applyAlignment="1">
      <alignment wrapText="1"/>
    </xf>
    <xf numFmtId="0" fontId="27" fillId="26" borderId="0" xfId="0" applyFont="1" applyFill="1" applyAlignment="1">
      <alignment wrapText="1"/>
    </xf>
    <xf numFmtId="0" fontId="20" fillId="26" borderId="12" xfId="0" applyFont="1" applyFill="1" applyBorder="1" applyAlignment="1">
      <alignment wrapText="1"/>
    </xf>
    <xf numFmtId="0" fontId="21" fillId="26" borderId="0" xfId="0" applyFont="1" applyFill="1" applyAlignment="1">
      <alignment wrapText="1"/>
    </xf>
    <xf numFmtId="0" fontId="21" fillId="26" borderId="12" xfId="0" applyFont="1" applyFill="1" applyBorder="1" applyAlignment="1">
      <alignment wrapText="1"/>
    </xf>
    <xf numFmtId="0" fontId="21" fillId="26" borderId="13" xfId="0" applyFont="1" applyFill="1" applyBorder="1" applyAlignment="1">
      <alignment wrapText="1"/>
    </xf>
    <xf numFmtId="0" fontId="21" fillId="26" borderId="26" xfId="0" applyFont="1" applyFill="1" applyBorder="1" applyAlignment="1">
      <alignment wrapText="1"/>
    </xf>
    <xf numFmtId="0" fontId="21" fillId="26" borderId="17" xfId="0" applyFont="1" applyFill="1" applyBorder="1" applyAlignment="1">
      <alignment wrapText="1"/>
    </xf>
    <xf numFmtId="0" fontId="21" fillId="26" borderId="41" xfId="0" applyFont="1" applyFill="1" applyBorder="1" applyAlignment="1">
      <alignment wrapText="1"/>
    </xf>
    <xf numFmtId="0" fontId="21" fillId="26" borderId="20" xfId="0" applyFont="1" applyFill="1" applyBorder="1" applyAlignment="1">
      <alignment wrapText="1"/>
    </xf>
    <xf numFmtId="0" fontId="21" fillId="26" borderId="43" xfId="0" applyFont="1" applyFill="1" applyBorder="1" applyAlignment="1">
      <alignment wrapText="1"/>
    </xf>
    <xf numFmtId="0" fontId="21" fillId="26" borderId="17" xfId="0" applyFont="1" applyFill="1" applyBorder="1" applyAlignment="1">
      <alignment vertical="top" wrapText="1"/>
    </xf>
    <xf numFmtId="0" fontId="21" fillId="26" borderId="46" xfId="0" applyFont="1" applyFill="1" applyBorder="1" applyAlignment="1">
      <alignment vertical="top" wrapText="1"/>
    </xf>
    <xf numFmtId="0" fontId="21" fillId="0" borderId="26" xfId="0" applyFont="1" applyBorder="1" applyAlignment="1">
      <alignment wrapText="1"/>
    </xf>
    <xf numFmtId="0" fontId="21" fillId="0" borderId="0" xfId="0" applyFont="1" applyAlignment="1">
      <alignment wrapText="1"/>
    </xf>
    <xf numFmtId="0" fontId="21" fillId="26" borderId="47" xfId="0" applyFont="1" applyFill="1" applyBorder="1" applyAlignment="1">
      <alignment wrapText="1"/>
    </xf>
    <xf numFmtId="0" fontId="21" fillId="26" borderId="48" xfId="0" applyFont="1" applyFill="1" applyBorder="1" applyAlignment="1">
      <alignment wrapText="1"/>
    </xf>
    <xf numFmtId="0" fontId="21" fillId="26" borderId="35" xfId="0" applyFont="1" applyFill="1" applyBorder="1" applyAlignment="1">
      <alignment wrapText="1"/>
    </xf>
    <xf numFmtId="0" fontId="20" fillId="0" borderId="26" xfId="0" applyFont="1" applyBorder="1" applyAlignment="1">
      <alignment wrapText="1"/>
    </xf>
    <xf numFmtId="0" fontId="20" fillId="0" borderId="43" xfId="0" applyFont="1" applyBorder="1" applyAlignment="1">
      <alignment wrapText="1"/>
    </xf>
    <xf numFmtId="0" fontId="21" fillId="26" borderId="46" xfId="0" applyFont="1" applyFill="1" applyBorder="1" applyAlignment="1">
      <alignment wrapText="1"/>
    </xf>
    <xf numFmtId="0" fontId="20" fillId="26" borderId="16" xfId="0" applyFont="1" applyFill="1" applyBorder="1" applyAlignment="1">
      <alignment wrapText="1"/>
    </xf>
    <xf numFmtId="0" fontId="21" fillId="26" borderId="16" xfId="0" applyFont="1" applyFill="1" applyBorder="1" applyAlignment="1">
      <alignment wrapText="1"/>
    </xf>
    <xf numFmtId="0" fontId="21" fillId="26" borderId="16" xfId="0" applyFont="1" applyFill="1" applyBorder="1" applyAlignment="1">
      <alignment vertical="top" wrapText="1"/>
    </xf>
    <xf numFmtId="0" fontId="21" fillId="26" borderId="39" xfId="0" applyFont="1" applyFill="1" applyBorder="1" applyAlignment="1">
      <alignment vertical="top" wrapText="1"/>
    </xf>
    <xf numFmtId="0" fontId="27" fillId="0" borderId="26" xfId="0" applyFont="1" applyBorder="1" applyAlignment="1">
      <alignment wrapText="1"/>
    </xf>
    <xf numFmtId="0" fontId="27" fillId="0" borderId="0" xfId="0" applyFont="1" applyAlignment="1">
      <alignment wrapText="1"/>
    </xf>
    <xf numFmtId="0" fontId="20" fillId="26" borderId="0" xfId="0" applyFont="1" applyFill="1" applyAlignment="1">
      <alignment wrapText="1"/>
    </xf>
    <xf numFmtId="0" fontId="21" fillId="26" borderId="12" xfId="0" applyFont="1" applyFill="1" applyBorder="1" applyAlignment="1">
      <alignment vertical="top" wrapText="1"/>
    </xf>
    <xf numFmtId="0" fontId="21" fillId="26" borderId="13" xfId="0" applyFont="1" applyFill="1" applyBorder="1" applyAlignment="1">
      <alignment vertical="top" wrapText="1"/>
    </xf>
    <xf numFmtId="0" fontId="21" fillId="0" borderId="43" xfId="0" applyFont="1" applyBorder="1" applyAlignment="1">
      <alignment wrapText="1"/>
    </xf>
    <xf numFmtId="0" fontId="27" fillId="0" borderId="12" xfId="0" applyFont="1" applyBorder="1" applyAlignment="1">
      <alignment wrapText="1"/>
    </xf>
    <xf numFmtId="0" fontId="0" fillId="0" borderId="43" xfId="0" applyBorder="1" applyAlignment="1">
      <alignment wrapText="1"/>
    </xf>
    <xf numFmtId="0" fontId="21" fillId="26" borderId="0" xfId="0" applyFont="1" applyFill="1" applyAlignment="1">
      <alignment vertical="top" wrapText="1"/>
    </xf>
    <xf numFmtId="0" fontId="21" fillId="26" borderId="11" xfId="0" applyFont="1" applyFill="1" applyBorder="1" applyAlignment="1">
      <alignment vertical="top" wrapText="1"/>
    </xf>
    <xf numFmtId="0" fontId="27" fillId="0" borderId="43" xfId="0" applyFont="1" applyBorder="1" applyAlignment="1">
      <alignment wrapText="1"/>
    </xf>
    <xf numFmtId="0" fontId="23" fillId="26" borderId="20" xfId="0" applyFont="1" applyFill="1" applyBorder="1" applyAlignment="1">
      <alignment wrapText="1"/>
    </xf>
    <xf numFmtId="0" fontId="23" fillId="26" borderId="0" xfId="0" applyFont="1" applyFill="1" applyAlignment="1">
      <alignment wrapText="1"/>
    </xf>
    <xf numFmtId="0" fontId="21" fillId="26" borderId="44" xfId="0" applyFont="1" applyFill="1" applyBorder="1" applyAlignment="1">
      <alignment wrapText="1"/>
    </xf>
    <xf numFmtId="0" fontId="21" fillId="26" borderId="10" xfId="0" applyFont="1" applyFill="1" applyBorder="1" applyAlignment="1">
      <alignment wrapText="1"/>
    </xf>
    <xf numFmtId="0" fontId="28" fillId="27" borderId="0" xfId="42" applyFont="1" applyFill="1" applyAlignment="1">
      <alignment vertical="top" wrapText="1"/>
    </xf>
    <xf numFmtId="0" fontId="33" fillId="27" borderId="0" xfId="42" applyFont="1" applyFill="1" applyAlignment="1">
      <alignment horizontal="left" vertical="top" wrapText="1"/>
    </xf>
    <xf numFmtId="3" fontId="33" fillId="0" borderId="21" xfId="42" applyNumberFormat="1" applyFont="1" applyBorder="1" applyAlignment="1">
      <alignment horizontal="center" vertical="center" wrapText="1"/>
    </xf>
    <xf numFmtId="3" fontId="33" fillId="0" borderId="58" xfId="42" applyNumberFormat="1" applyFont="1" applyBorder="1" applyAlignment="1">
      <alignment horizontal="center" vertical="center" wrapText="1"/>
    </xf>
    <xf numFmtId="0" fontId="32" fillId="28" borderId="27" xfId="42" applyFont="1" applyFill="1" applyBorder="1" applyAlignment="1">
      <alignment horizontal="left" vertical="top" wrapText="1"/>
    </xf>
    <xf numFmtId="0" fontId="32" fillId="28" borderId="28" xfId="42" applyFont="1" applyFill="1" applyBorder="1" applyAlignment="1">
      <alignment horizontal="left" vertical="top" wrapText="1"/>
    </xf>
    <xf numFmtId="0" fontId="32" fillId="28" borderId="49" xfId="42" applyFont="1" applyFill="1" applyBorder="1" applyAlignment="1">
      <alignment horizontal="left" vertical="top" wrapText="1"/>
    </xf>
    <xf numFmtId="0" fontId="32" fillId="28" borderId="25" xfId="42" applyFont="1" applyFill="1" applyBorder="1" applyAlignment="1">
      <alignment horizontal="center" vertical="top" wrapText="1"/>
    </xf>
    <xf numFmtId="0" fontId="32" fillId="28" borderId="45" xfId="42" applyFont="1" applyFill="1" applyBorder="1" applyAlignment="1">
      <alignment horizontal="center" vertical="top" wrapText="1"/>
    </xf>
    <xf numFmtId="0" fontId="32" fillId="28" borderId="26" xfId="42" applyFont="1" applyFill="1" applyBorder="1" applyAlignment="1">
      <alignment horizontal="center" vertical="top" wrapText="1"/>
    </xf>
    <xf numFmtId="0" fontId="32" fillId="28" borderId="11" xfId="42" applyFont="1" applyFill="1" applyBorder="1" applyAlignment="1">
      <alignment horizontal="center" vertical="top" wrapText="1"/>
    </xf>
    <xf numFmtId="0" fontId="33" fillId="34" borderId="76" xfId="42" applyFont="1" applyFill="1" applyBorder="1" applyAlignment="1">
      <alignment horizontal="center" vertical="center" wrapText="1"/>
    </xf>
    <xf numFmtId="0" fontId="33" fillId="34" borderId="34" xfId="42" applyFont="1" applyFill="1" applyBorder="1" applyAlignment="1">
      <alignment horizontal="center" vertical="center" wrapText="1"/>
    </xf>
    <xf numFmtId="0" fontId="33" fillId="34" borderId="90" xfId="42" applyFont="1" applyFill="1" applyBorder="1" applyAlignment="1">
      <alignment horizontal="center" vertical="center" wrapText="1"/>
    </xf>
    <xf numFmtId="0" fontId="32" fillId="30" borderId="41" xfId="42" applyFont="1" applyFill="1" applyBorder="1" applyAlignment="1">
      <alignment horizontal="center" vertical="center" wrapText="1"/>
    </xf>
    <xf numFmtId="0" fontId="32" fillId="30" borderId="14" xfId="42" applyFont="1" applyFill="1" applyBorder="1" applyAlignment="1">
      <alignment horizontal="center" vertical="center" wrapText="1"/>
    </xf>
    <xf numFmtId="0" fontId="32" fillId="30" borderId="17" xfId="42" applyFont="1" applyFill="1" applyBorder="1" applyAlignment="1">
      <alignment horizontal="center" vertical="center" wrapText="1"/>
    </xf>
    <xf numFmtId="0" fontId="37" fillId="30" borderId="41" xfId="42" applyFont="1" applyFill="1" applyBorder="1" applyAlignment="1">
      <alignment horizontal="center" vertical="center" wrapText="1"/>
    </xf>
    <xf numFmtId="0" fontId="37" fillId="30" borderId="14" xfId="42" applyFont="1" applyFill="1" applyBorder="1" applyAlignment="1">
      <alignment horizontal="center" vertical="center" wrapText="1"/>
    </xf>
    <xf numFmtId="0" fontId="37" fillId="30" borderId="14" xfId="42" quotePrefix="1" applyFont="1" applyFill="1" applyBorder="1" applyAlignment="1">
      <alignment horizontal="center" vertical="center" wrapText="1"/>
    </xf>
    <xf numFmtId="0" fontId="37" fillId="30" borderId="17" xfId="42" applyFont="1" applyFill="1" applyBorder="1" applyAlignment="1">
      <alignment horizontal="center" vertical="center" wrapText="1"/>
    </xf>
    <xf numFmtId="0" fontId="29" fillId="0" borderId="64" xfId="42" applyFont="1" applyBorder="1" applyAlignment="1">
      <alignment horizontal="center" vertical="center" wrapText="1"/>
    </xf>
    <xf numFmtId="0" fontId="29" fillId="0" borderId="65" xfId="42" applyFont="1" applyBorder="1" applyAlignment="1">
      <alignment horizontal="center" vertical="center" wrapText="1"/>
    </xf>
    <xf numFmtId="0" fontId="29" fillId="0" borderId="65" xfId="42" quotePrefix="1" applyFont="1" applyBorder="1" applyAlignment="1">
      <alignment horizontal="center" vertical="center" wrapText="1"/>
    </xf>
    <xf numFmtId="0" fontId="29" fillId="0" borderId="66" xfId="42" quotePrefix="1" applyFont="1" applyBorder="1" applyAlignment="1">
      <alignment horizontal="center" vertical="center" wrapText="1"/>
    </xf>
    <xf numFmtId="0" fontId="32" fillId="30" borderId="12" xfId="42" applyFont="1" applyFill="1" applyBorder="1" applyAlignment="1">
      <alignment horizontal="center" vertical="center"/>
    </xf>
    <xf numFmtId="0" fontId="32" fillId="30" borderId="48" xfId="42" applyFont="1" applyFill="1" applyBorder="1" applyAlignment="1">
      <alignment horizontal="center" vertical="center"/>
    </xf>
    <xf numFmtId="0" fontId="33" fillId="0" borderId="96" xfId="42" applyFont="1" applyBorder="1" applyAlignment="1">
      <alignment horizontal="center" vertical="center" wrapText="1"/>
    </xf>
    <xf numFmtId="0" fontId="33" fillId="0" borderId="74" xfId="42" applyFont="1" applyBorder="1" applyAlignment="1">
      <alignment horizontal="center" vertical="center" wrapText="1"/>
    </xf>
    <xf numFmtId="0" fontId="33" fillId="0" borderId="62" xfId="42" applyFont="1" applyBorder="1" applyAlignment="1">
      <alignment horizontal="center" vertical="center" wrapText="1"/>
    </xf>
    <xf numFmtId="0" fontId="33" fillId="0" borderId="43" xfId="42" applyFont="1" applyBorder="1" applyAlignment="1">
      <alignment horizontal="center" vertical="center" wrapText="1"/>
    </xf>
    <xf numFmtId="0" fontId="33" fillId="0" borderId="67" xfId="42" applyFont="1" applyBorder="1" applyAlignment="1">
      <alignment horizontal="center" vertical="center" wrapText="1"/>
    </xf>
    <xf numFmtId="0" fontId="33" fillId="0" borderId="48" xfId="42" applyFont="1" applyBorder="1" applyAlignment="1">
      <alignment horizontal="center" vertical="center" wrapText="1"/>
    </xf>
    <xf numFmtId="165" fontId="33" fillId="0" borderId="59" xfId="42" applyNumberFormat="1" applyFont="1" applyBorder="1" applyAlignment="1">
      <alignment horizontal="center" vertical="center" wrapText="1"/>
    </xf>
    <xf numFmtId="165" fontId="33" fillId="0" borderId="14" xfId="42" applyNumberFormat="1" applyFont="1" applyBorder="1" applyAlignment="1">
      <alignment horizontal="center" vertical="center" wrapText="1"/>
    </xf>
    <xf numFmtId="0" fontId="33" fillId="0" borderId="47" xfId="42" applyFont="1" applyBorder="1" applyAlignment="1">
      <alignment horizontal="left" vertical="center" wrapText="1"/>
    </xf>
    <xf numFmtId="0" fontId="33" fillId="0" borderId="12" xfId="42" applyFont="1" applyBorder="1" applyAlignment="1">
      <alignment horizontal="left" vertical="center" wrapText="1"/>
    </xf>
    <xf numFmtId="0" fontId="33" fillId="0" borderId="48" xfId="42" applyFont="1" applyBorder="1" applyAlignment="1">
      <alignment horizontal="left" vertical="center" wrapText="1"/>
    </xf>
    <xf numFmtId="0" fontId="33" fillId="0" borderId="58" xfId="42" applyFont="1" applyBorder="1" applyAlignment="1">
      <alignment horizontal="center" vertical="center" wrapText="1"/>
    </xf>
    <xf numFmtId="0" fontId="32" fillId="28" borderId="51" xfId="42" applyFont="1" applyFill="1" applyBorder="1" applyAlignment="1">
      <alignment horizontal="center" vertical="top" wrapText="1"/>
    </xf>
    <xf numFmtId="0" fontId="32" fillId="28" borderId="52" xfId="42" applyFont="1" applyFill="1" applyBorder="1" applyAlignment="1">
      <alignment horizontal="center" vertical="top" wrapText="1"/>
    </xf>
    <xf numFmtId="0" fontId="29" fillId="35" borderId="51" xfId="42" applyFont="1" applyFill="1" applyBorder="1" applyAlignment="1">
      <alignment horizontal="left" vertical="top" wrapText="1"/>
    </xf>
    <xf numFmtId="0" fontId="29" fillId="35" borderId="53" xfId="42" applyFont="1" applyFill="1" applyBorder="1" applyAlignment="1">
      <alignment horizontal="left" vertical="top" wrapText="1"/>
    </xf>
    <xf numFmtId="0" fontId="29" fillId="35" borderId="52" xfId="42" applyFont="1" applyFill="1" applyBorder="1" applyAlignment="1">
      <alignment horizontal="left" vertical="top" wrapText="1"/>
    </xf>
    <xf numFmtId="0" fontId="32" fillId="28" borderId="54" xfId="42" applyFont="1" applyFill="1" applyBorder="1" applyAlignment="1">
      <alignment horizontal="center" vertical="top" wrapText="1"/>
    </xf>
    <xf numFmtId="0" fontId="32" fillId="28" borderId="17" xfId="42" applyFont="1" applyFill="1" applyBorder="1" applyAlignment="1">
      <alignment horizontal="center" vertical="top" wrapText="1"/>
    </xf>
    <xf numFmtId="0" fontId="32" fillId="28" borderId="55" xfId="42" applyFont="1" applyFill="1" applyBorder="1" applyAlignment="1">
      <alignment horizontal="center" vertical="top" wrapText="1"/>
    </xf>
    <xf numFmtId="0" fontId="32" fillId="28" borderId="23" xfId="42" applyFont="1" applyFill="1" applyBorder="1" applyAlignment="1">
      <alignment horizontal="center" vertical="top" wrapText="1"/>
    </xf>
    <xf numFmtId="0" fontId="29" fillId="35" borderId="54" xfId="42" applyFont="1" applyFill="1" applyBorder="1" applyAlignment="1">
      <alignment horizontal="left" vertical="top"/>
    </xf>
    <xf numFmtId="0" fontId="29" fillId="35" borderId="14" xfId="42" applyFont="1" applyFill="1" applyBorder="1" applyAlignment="1">
      <alignment horizontal="left" vertical="top"/>
    </xf>
    <xf numFmtId="0" fontId="29" fillId="35" borderId="17" xfId="42" applyFont="1" applyFill="1" applyBorder="1" applyAlignment="1">
      <alignment horizontal="left" vertical="top"/>
    </xf>
    <xf numFmtId="0" fontId="29" fillId="35" borderId="55" xfId="42" applyFont="1" applyFill="1" applyBorder="1" applyAlignment="1">
      <alignment horizontal="left" vertical="top"/>
    </xf>
    <xf numFmtId="0" fontId="29" fillId="35" borderId="22" xfId="42" applyFont="1" applyFill="1" applyBorder="1" applyAlignment="1">
      <alignment horizontal="left" vertical="top"/>
    </xf>
    <xf numFmtId="0" fontId="29" fillId="35" borderId="23" xfId="42" applyFont="1" applyFill="1" applyBorder="1" applyAlignment="1">
      <alignment horizontal="left" vertical="top"/>
    </xf>
    <xf numFmtId="0" fontId="32" fillId="28" borderId="30" xfId="42" applyFont="1" applyFill="1" applyBorder="1" applyAlignment="1">
      <alignment horizontal="center" vertical="top" wrapText="1"/>
    </xf>
    <xf numFmtId="0" fontId="36" fillId="28" borderId="52" xfId="42" applyFont="1" applyFill="1" applyBorder="1" applyAlignment="1">
      <alignment horizontal="center"/>
    </xf>
    <xf numFmtId="0" fontId="36" fillId="28" borderId="38" xfId="42" applyFont="1" applyFill="1" applyBorder="1" applyAlignment="1">
      <alignment horizontal="center"/>
    </xf>
    <xf numFmtId="0" fontId="36" fillId="28" borderId="40" xfId="42" applyFont="1" applyFill="1" applyBorder="1" applyAlignment="1">
      <alignment horizontal="center"/>
    </xf>
    <xf numFmtId="0" fontId="32" fillId="28" borderId="0" xfId="42" applyFont="1" applyFill="1" applyAlignment="1">
      <alignment horizontal="center" vertical="top" wrapText="1"/>
    </xf>
    <xf numFmtId="0" fontId="32" fillId="28" borderId="15" xfId="42" applyFont="1" applyFill="1" applyBorder="1" applyAlignment="1">
      <alignment horizontal="center" vertical="top" wrapText="1"/>
    </xf>
    <xf numFmtId="0" fontId="32" fillId="28" borderId="16" xfId="42" applyFont="1" applyFill="1" applyBorder="1" applyAlignment="1">
      <alignment horizontal="center" vertical="top" wrapText="1"/>
    </xf>
    <xf numFmtId="0" fontId="32" fillId="28" borderId="56" xfId="42" applyFont="1" applyFill="1" applyBorder="1" applyAlignment="1">
      <alignment horizontal="center" vertical="top" wrapText="1"/>
    </xf>
    <xf numFmtId="0" fontId="32" fillId="28" borderId="36" xfId="42" applyFont="1" applyFill="1" applyBorder="1" applyAlignment="1">
      <alignment horizontal="center" vertical="top" wrapText="1"/>
    </xf>
    <xf numFmtId="0" fontId="32" fillId="28" borderId="10" xfId="42" applyFont="1" applyFill="1" applyBorder="1" applyAlignment="1">
      <alignment horizontal="center" vertical="top" wrapText="1"/>
    </xf>
    <xf numFmtId="0" fontId="32" fillId="28" borderId="57" xfId="42" applyFont="1" applyFill="1" applyBorder="1" applyAlignment="1">
      <alignment horizontal="center" vertical="top" wrapText="1"/>
    </xf>
    <xf numFmtId="0" fontId="19" fillId="32" borderId="70" xfId="42" applyFont="1" applyFill="1" applyBorder="1" applyAlignment="1">
      <alignment horizontal="center" vertical="top" textRotation="90" wrapText="1"/>
    </xf>
    <xf numFmtId="0" fontId="19" fillId="32" borderId="32" xfId="42" applyFont="1" applyFill="1" applyBorder="1" applyAlignment="1">
      <alignment horizontal="center" vertical="top" textRotation="90" wrapText="1"/>
    </xf>
    <xf numFmtId="0" fontId="19" fillId="32" borderId="68" xfId="42" applyFont="1" applyFill="1" applyBorder="1" applyAlignment="1">
      <alignment horizontal="center" vertical="top" textRotation="90" wrapText="1"/>
    </xf>
    <xf numFmtId="0" fontId="33" fillId="0" borderId="52" xfId="42" applyFont="1" applyBorder="1" applyAlignment="1">
      <alignment horizontal="left" vertical="center" wrapText="1"/>
    </xf>
    <xf numFmtId="0" fontId="33" fillId="0" borderId="38" xfId="42" applyFont="1" applyBorder="1" applyAlignment="1">
      <alignment horizontal="left" vertical="center" wrapText="1"/>
    </xf>
    <xf numFmtId="0" fontId="33" fillId="0" borderId="72" xfId="42" applyFont="1" applyBorder="1" applyAlignment="1">
      <alignment horizontal="left" vertical="center" wrapText="1"/>
    </xf>
    <xf numFmtId="0" fontId="33" fillId="0" borderId="73" xfId="42" applyFont="1" applyBorder="1" applyAlignment="1">
      <alignment horizontal="center" vertical="center" wrapText="1"/>
    </xf>
    <xf numFmtId="0" fontId="33" fillId="0" borderId="77" xfId="0" applyFont="1" applyBorder="1" applyAlignment="1">
      <alignment horizontal="left" vertical="top" wrapText="1"/>
    </xf>
    <xf numFmtId="0" fontId="33" fillId="0" borderId="78" xfId="0" applyFont="1" applyBorder="1" applyAlignment="1">
      <alignment horizontal="left" vertical="top" wrapText="1"/>
    </xf>
    <xf numFmtId="0" fontId="33" fillId="0" borderId="98" xfId="0" applyFont="1" applyBorder="1" applyAlignment="1">
      <alignment horizontal="left" vertical="top" wrapText="1"/>
    </xf>
    <xf numFmtId="0" fontId="33" fillId="0" borderId="81"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79" xfId="42" applyFont="1" applyBorder="1" applyAlignment="1">
      <alignment vertical="top" wrapText="1"/>
    </xf>
    <xf numFmtId="0" fontId="14" fillId="0" borderId="82" xfId="42" applyBorder="1" applyAlignment="1">
      <alignment vertical="top" wrapText="1"/>
    </xf>
    <xf numFmtId="0" fontId="33" fillId="0" borderId="80" xfId="42" applyFont="1" applyBorder="1" applyAlignment="1">
      <alignment vertical="top" wrapText="1"/>
    </xf>
    <xf numFmtId="0" fontId="14" fillId="0" borderId="63" xfId="42" applyBorder="1" applyAlignment="1">
      <alignment vertical="top" wrapText="1"/>
    </xf>
    <xf numFmtId="0" fontId="39" fillId="30" borderId="48" xfId="42" applyFont="1" applyFill="1" applyBorder="1" applyAlignment="1">
      <alignment horizontal="left" vertical="center" wrapText="1"/>
    </xf>
    <xf numFmtId="0" fontId="39" fillId="30" borderId="59" xfId="42" applyFont="1" applyFill="1" applyBorder="1" applyAlignment="1">
      <alignment horizontal="left" vertical="center" wrapText="1"/>
    </xf>
    <xf numFmtId="0" fontId="33" fillId="0" borderId="81" xfId="42" applyFont="1" applyBorder="1" applyAlignment="1">
      <alignment horizontal="center" vertical="center" wrapText="1"/>
    </xf>
    <xf numFmtId="0" fontId="33" fillId="0" borderId="56" xfId="42" applyFont="1" applyBorder="1" applyAlignment="1">
      <alignment horizontal="center" vertical="center" wrapText="1"/>
    </xf>
    <xf numFmtId="0" fontId="33" fillId="0" borderId="14" xfId="42" applyFont="1" applyBorder="1" applyAlignment="1">
      <alignment horizontal="center" vertical="center" wrapText="1"/>
    </xf>
    <xf numFmtId="0" fontId="33" fillId="0" borderId="17" xfId="42" applyFont="1" applyBorder="1" applyAlignment="1">
      <alignment horizontal="center" vertical="center" wrapText="1"/>
    </xf>
    <xf numFmtId="0" fontId="33" fillId="0" borderId="41" xfId="42" applyFont="1" applyBorder="1" applyAlignment="1">
      <alignment horizontal="center" vertical="center" wrapText="1"/>
    </xf>
    <xf numFmtId="0" fontId="33" fillId="0" borderId="22" xfId="42" applyFont="1" applyBorder="1" applyAlignment="1">
      <alignment horizontal="center" vertical="center" wrapText="1"/>
    </xf>
    <xf numFmtId="0" fontId="19" fillId="29" borderId="32" xfId="42" applyFont="1" applyFill="1" applyBorder="1" applyAlignment="1">
      <alignment horizontal="center" vertical="top" textRotation="90" wrapText="1"/>
    </xf>
    <xf numFmtId="0" fontId="19" fillId="29" borderId="68" xfId="42" applyFont="1" applyFill="1" applyBorder="1" applyAlignment="1">
      <alignment horizontal="center" vertical="top" textRotation="90" wrapText="1"/>
    </xf>
    <xf numFmtId="0" fontId="33" fillId="0" borderId="59" xfId="42" applyFont="1" applyBorder="1" applyAlignment="1">
      <alignment horizontal="left" vertical="top" wrapText="1"/>
    </xf>
    <xf numFmtId="0" fontId="33" fillId="0" borderId="14" xfId="42" applyFont="1" applyBorder="1" applyAlignment="1">
      <alignment horizontal="left" vertical="top" wrapText="1"/>
    </xf>
    <xf numFmtId="0" fontId="33" fillId="0" borderId="97" xfId="42" applyFont="1" applyBorder="1" applyAlignment="1">
      <alignment vertical="top" wrapText="1"/>
    </xf>
    <xf numFmtId="0" fontId="33" fillId="0" borderId="60" xfId="42" applyFont="1" applyBorder="1" applyAlignment="1">
      <alignment vertical="top" wrapText="1"/>
    </xf>
    <xf numFmtId="0" fontId="33" fillId="0" borderId="63" xfId="42" applyFont="1" applyBorder="1" applyAlignment="1">
      <alignment vertical="top" wrapText="1"/>
    </xf>
    <xf numFmtId="0" fontId="33" fillId="0" borderId="84" xfId="42" applyFont="1" applyBorder="1" applyAlignment="1">
      <alignment horizontal="left" vertical="top" wrapText="1"/>
    </xf>
    <xf numFmtId="0" fontId="33" fillId="0" borderId="94" xfId="42" applyFont="1" applyBorder="1" applyAlignment="1">
      <alignment horizontal="left" vertical="top" wrapText="1"/>
    </xf>
    <xf numFmtId="0" fontId="33" fillId="0" borderId="95" xfId="42" applyFont="1" applyBorder="1" applyAlignment="1">
      <alignment horizontal="left" vertical="top" wrapText="1"/>
    </xf>
    <xf numFmtId="0" fontId="33" fillId="0" borderId="17" xfId="42" applyFont="1" applyBorder="1" applyAlignment="1">
      <alignment horizontal="left" vertical="top" wrapText="1"/>
    </xf>
    <xf numFmtId="0" fontId="33" fillId="0" borderId="41" xfId="42" applyFont="1" applyBorder="1" applyAlignment="1">
      <alignment horizontal="left" vertical="top" wrapText="1"/>
    </xf>
    <xf numFmtId="3" fontId="33" fillId="0" borderId="14" xfId="42" applyNumberFormat="1" applyFont="1" applyBorder="1" applyAlignment="1">
      <alignment horizontal="center" vertical="center" wrapText="1"/>
    </xf>
    <xf numFmtId="0" fontId="33" fillId="31" borderId="39" xfId="42" applyFont="1" applyFill="1" applyBorder="1" applyAlignment="1">
      <alignment horizontal="center" vertical="top"/>
    </xf>
    <xf numFmtId="0" fontId="33" fillId="31" borderId="13" xfId="42" applyFont="1" applyFill="1" applyBorder="1" applyAlignment="1">
      <alignment horizontal="center" vertical="top"/>
    </xf>
    <xf numFmtId="0" fontId="39" fillId="30" borderId="64" xfId="42" applyFont="1" applyFill="1" applyBorder="1" applyAlignment="1">
      <alignment horizontal="left" vertical="center" wrapText="1"/>
    </xf>
    <xf numFmtId="0" fontId="39" fillId="30" borderId="65" xfId="42" applyFont="1" applyFill="1" applyBorder="1" applyAlignment="1">
      <alignment horizontal="left" vertical="center" wrapText="1"/>
    </xf>
    <xf numFmtId="0" fontId="33" fillId="0" borderId="59" xfId="42" applyFont="1" applyBorder="1" applyAlignment="1">
      <alignment horizontal="center" vertical="center" wrapText="1"/>
    </xf>
    <xf numFmtId="0" fontId="33" fillId="0" borderId="84" xfId="42" applyFont="1" applyBorder="1" applyAlignment="1">
      <alignment horizontal="center" vertical="center" wrapText="1"/>
    </xf>
    <xf numFmtId="0" fontId="33" fillId="0" borderId="35" xfId="42" applyFont="1" applyBorder="1" applyAlignment="1">
      <alignment horizontal="left" vertical="top" wrapText="1"/>
    </xf>
    <xf numFmtId="0" fontId="33" fillId="0" borderId="86" xfId="42" applyFont="1" applyBorder="1" applyAlignment="1">
      <alignment horizontal="center" vertical="center" wrapText="1"/>
    </xf>
    <xf numFmtId="0" fontId="33" fillId="0" borderId="23" xfId="42" applyFont="1" applyBorder="1" applyAlignment="1">
      <alignment horizontal="center" vertical="center" wrapText="1"/>
    </xf>
    <xf numFmtId="3" fontId="33" fillId="0" borderId="59" xfId="42" applyNumberFormat="1" applyFont="1" applyBorder="1" applyAlignment="1">
      <alignment horizontal="center" vertical="center" wrapText="1"/>
    </xf>
    <xf numFmtId="0" fontId="33" fillId="0" borderId="76" xfId="42" applyFont="1" applyBorder="1" applyAlignment="1">
      <alignment horizontal="center" vertical="center" wrapText="1"/>
    </xf>
    <xf numFmtId="0" fontId="33" fillId="0" borderId="34" xfId="42" applyFont="1" applyBorder="1" applyAlignment="1">
      <alignment horizontal="center" vertical="center" wrapText="1"/>
    </xf>
    <xf numFmtId="0" fontId="33" fillId="0" borderId="90" xfId="42" applyFont="1" applyBorder="1" applyAlignment="1">
      <alignment horizontal="center" vertical="center" wrapText="1"/>
    </xf>
    <xf numFmtId="0" fontId="32" fillId="30" borderId="92" xfId="42" applyFont="1" applyFill="1" applyBorder="1" applyAlignment="1">
      <alignment horizontal="center" vertical="center" wrapText="1"/>
    </xf>
    <xf numFmtId="0" fontId="37" fillId="30" borderId="92" xfId="42" applyFont="1" applyFill="1" applyBorder="1" applyAlignment="1">
      <alignment horizontal="center" vertical="center" wrapText="1"/>
    </xf>
    <xf numFmtId="0" fontId="29" fillId="0" borderId="64" xfId="42" quotePrefix="1" applyFont="1" applyBorder="1" applyAlignment="1">
      <alignment horizontal="center" vertical="center" wrapText="1"/>
    </xf>
    <xf numFmtId="0" fontId="29" fillId="0" borderId="77" xfId="42" quotePrefix="1" applyFont="1" applyBorder="1" applyAlignment="1">
      <alignment horizontal="center" vertical="center" wrapText="1"/>
    </xf>
    <xf numFmtId="0" fontId="32" fillId="30" borderId="89" xfId="42" applyFont="1" applyFill="1" applyBorder="1" applyAlignment="1">
      <alignment horizontal="center" vertical="center"/>
    </xf>
    <xf numFmtId="0" fontId="32" fillId="30" borderId="38" xfId="42" applyFont="1" applyFill="1" applyBorder="1" applyAlignment="1">
      <alignment horizontal="center" vertical="center"/>
    </xf>
    <xf numFmtId="0" fontId="32" fillId="30" borderId="72" xfId="42" applyFont="1" applyFill="1" applyBorder="1" applyAlignment="1">
      <alignment horizontal="center" vertical="center"/>
    </xf>
    <xf numFmtId="0" fontId="19" fillId="33" borderId="88" xfId="42" applyFont="1" applyFill="1" applyBorder="1" applyAlignment="1">
      <alignment horizontal="center" vertical="top" textRotation="90" wrapText="1"/>
    </xf>
    <xf numFmtId="0" fontId="19" fillId="33" borderId="93" xfId="42" applyFont="1" applyFill="1" applyBorder="1" applyAlignment="1">
      <alignment horizontal="center" vertical="top" textRotation="90" wrapText="1"/>
    </xf>
    <xf numFmtId="0" fontId="33" fillId="0" borderId="52"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72" xfId="42" applyFont="1" applyBorder="1" applyAlignment="1">
      <alignment horizontal="center" vertical="center" wrapText="1"/>
    </xf>
    <xf numFmtId="0" fontId="19" fillId="30" borderId="88" xfId="42" applyFont="1" applyFill="1" applyBorder="1" applyAlignment="1">
      <alignment horizontal="center" vertical="top" textRotation="90" wrapText="1"/>
    </xf>
    <xf numFmtId="0" fontId="19" fillId="30" borderId="91" xfId="42" applyFont="1" applyFill="1" applyBorder="1" applyAlignment="1">
      <alignment horizontal="center" vertical="top" textRotation="90" wrapText="1"/>
    </xf>
    <xf numFmtId="0" fontId="19" fillId="30" borderId="93" xfId="42" applyFont="1" applyFill="1" applyBorder="1" applyAlignment="1">
      <alignment horizontal="center" vertical="top" textRotation="90" wrapText="1"/>
    </xf>
    <xf numFmtId="0" fontId="33" fillId="0" borderId="88" xfId="42" applyFont="1" applyBorder="1" applyAlignment="1">
      <alignment horizontal="left" vertical="top" wrapText="1"/>
    </xf>
    <xf numFmtId="0" fontId="33" fillId="0" borderId="91" xfId="42" applyFont="1" applyBorder="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5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9"/>
  <sheetViews>
    <sheetView topLeftCell="A7" workbookViewId="0">
      <selection activeCell="C19" sqref="C19"/>
    </sheetView>
  </sheetViews>
  <sheetFormatPr defaultRowHeight="12.75"/>
  <cols>
    <col min="2" max="2" width="24.7109375" customWidth="1"/>
    <col min="3" max="3" width="12.140625" customWidth="1"/>
    <col min="4" max="4" width="6.42578125" customWidth="1"/>
    <col min="5" max="6" width="19.28515625" customWidth="1"/>
    <col min="7" max="7" width="13.5703125" customWidth="1"/>
    <col min="8" max="10" width="12.140625" customWidth="1"/>
    <col min="11" max="11" width="0.42578125" customWidth="1"/>
  </cols>
  <sheetData>
    <row r="1" spans="1:11">
      <c r="A1" s="232" t="s">
        <v>0</v>
      </c>
      <c r="B1" s="233"/>
      <c r="C1" s="233"/>
      <c r="D1" s="233"/>
      <c r="E1" s="233"/>
      <c r="F1" s="160"/>
      <c r="G1" s="160"/>
      <c r="H1" s="160"/>
      <c r="I1" s="160"/>
      <c r="J1" s="160"/>
      <c r="K1" s="160"/>
    </row>
    <row r="2" spans="1:11" ht="7.5" customHeight="1" thickBot="1">
      <c r="A2" s="160"/>
      <c r="B2" s="1"/>
      <c r="C2" s="2"/>
      <c r="D2" s="2"/>
      <c r="E2" s="2"/>
      <c r="F2" s="3"/>
      <c r="G2" s="3"/>
      <c r="H2" s="3"/>
      <c r="I2" s="3"/>
      <c r="J2" s="3"/>
      <c r="K2" s="160"/>
    </row>
    <row r="3" spans="1:11" ht="28.5" customHeight="1">
      <c r="A3" s="234" t="s">
        <v>1</v>
      </c>
      <c r="B3" s="235"/>
      <c r="C3" s="156" t="s">
        <v>2</v>
      </c>
      <c r="D3" s="151"/>
      <c r="E3" s="231" t="s">
        <v>3</v>
      </c>
      <c r="F3" s="231"/>
      <c r="G3" s="184" t="s">
        <v>4</v>
      </c>
      <c r="H3" s="231" t="s">
        <v>5</v>
      </c>
      <c r="I3" s="231"/>
      <c r="J3" s="4" t="s">
        <v>6</v>
      </c>
      <c r="K3" s="5"/>
    </row>
    <row r="4" spans="1:11" ht="15" customHeight="1">
      <c r="A4" s="236" t="s">
        <v>7</v>
      </c>
      <c r="B4" s="237"/>
      <c r="C4" s="6" t="s">
        <v>8</v>
      </c>
      <c r="D4" s="151"/>
      <c r="E4" s="231" t="s">
        <v>9</v>
      </c>
      <c r="F4" s="231"/>
      <c r="G4" s="156" t="s">
        <v>10</v>
      </c>
      <c r="H4" s="231" t="s">
        <v>10</v>
      </c>
      <c r="I4" s="231"/>
      <c r="J4" s="7"/>
      <c r="K4" s="5"/>
    </row>
    <row r="5" spans="1:11" ht="15" customHeight="1">
      <c r="A5" s="238" t="s">
        <v>11</v>
      </c>
      <c r="B5" s="239"/>
      <c r="C5" s="187">
        <f>SUM(E5:J5)</f>
        <v>24108000</v>
      </c>
      <c r="D5" s="151"/>
      <c r="E5" s="240">
        <v>24108000</v>
      </c>
      <c r="F5" s="241"/>
      <c r="G5" s="33"/>
      <c r="H5" s="242"/>
      <c r="I5" s="243"/>
      <c r="J5" s="34"/>
      <c r="K5" s="5"/>
    </row>
    <row r="6" spans="1:11" ht="15" customHeight="1">
      <c r="A6" s="238" t="s">
        <v>12</v>
      </c>
      <c r="B6" s="239"/>
      <c r="C6" s="185">
        <f>SUM(E6:J6)</f>
        <v>-535000</v>
      </c>
      <c r="D6" s="186"/>
      <c r="E6" s="241">
        <v>-535000</v>
      </c>
      <c r="F6" s="241"/>
      <c r="G6" s="159"/>
      <c r="H6" s="244"/>
      <c r="I6" s="245"/>
      <c r="J6" s="34"/>
      <c r="K6" s="5"/>
    </row>
    <row r="7" spans="1:11" ht="15" customHeight="1">
      <c r="A7" s="238" t="s">
        <v>13</v>
      </c>
      <c r="B7" s="239"/>
      <c r="C7" s="188">
        <f t="shared" ref="C7:C8" si="0">SUM(E7:J7)</f>
        <v>0</v>
      </c>
      <c r="D7" s="10"/>
      <c r="E7" s="246">
        <v>0</v>
      </c>
      <c r="F7" s="247"/>
      <c r="G7" s="35"/>
      <c r="H7" s="248"/>
      <c r="I7" s="248"/>
      <c r="J7" s="34"/>
      <c r="K7" s="5"/>
    </row>
    <row r="8" spans="1:11" ht="15" customHeight="1" thickBot="1">
      <c r="A8" s="238" t="s">
        <v>14</v>
      </c>
      <c r="B8" s="239"/>
      <c r="C8" s="218">
        <f t="shared" si="0"/>
        <v>-98000</v>
      </c>
      <c r="D8" s="155"/>
      <c r="E8" s="249">
        <v>-98000</v>
      </c>
      <c r="F8" s="250"/>
      <c r="G8" s="158"/>
      <c r="H8" s="251"/>
      <c r="I8" s="252"/>
      <c r="J8" s="36"/>
      <c r="K8" s="5"/>
    </row>
    <row r="9" spans="1:11" ht="15" customHeight="1" thickBot="1">
      <c r="A9" s="253" t="s">
        <v>15</v>
      </c>
      <c r="B9" s="254"/>
      <c r="C9" s="219">
        <f>SUM(C5:C8)</f>
        <v>23475000</v>
      </c>
      <c r="D9" s="194" t="s">
        <v>16</v>
      </c>
      <c r="E9" s="255">
        <f>SUM(E5:F8)</f>
        <v>23475000</v>
      </c>
      <c r="F9" s="256"/>
      <c r="G9" s="157"/>
      <c r="H9" s="257"/>
      <c r="I9" s="258"/>
      <c r="J9" s="37"/>
      <c r="K9" s="16"/>
    </row>
    <row r="10" spans="1:11" ht="7.5" customHeight="1">
      <c r="A10" s="238"/>
      <c r="B10" s="239"/>
      <c r="C10" s="191"/>
      <c r="D10" s="155"/>
      <c r="E10" s="231"/>
      <c r="F10" s="231"/>
      <c r="G10" s="151"/>
      <c r="H10" s="239"/>
      <c r="I10" s="239"/>
      <c r="J10" s="17"/>
      <c r="K10" s="5"/>
    </row>
    <row r="11" spans="1:11">
      <c r="A11" s="259" t="s">
        <v>17</v>
      </c>
      <c r="B11" s="260"/>
      <c r="C11" s="156" t="s">
        <v>2</v>
      </c>
      <c r="D11" s="151"/>
      <c r="E11" s="231" t="s">
        <v>3</v>
      </c>
      <c r="F11" s="231"/>
      <c r="G11" s="156" t="s">
        <v>4</v>
      </c>
      <c r="H11" s="231" t="s">
        <v>5</v>
      </c>
      <c r="I11" s="231"/>
      <c r="J11" s="18" t="s">
        <v>6</v>
      </c>
      <c r="K11" s="5"/>
    </row>
    <row r="12" spans="1:11" ht="15" customHeight="1">
      <c r="A12" s="236" t="s">
        <v>7</v>
      </c>
      <c r="B12" s="237"/>
      <c r="C12" s="6" t="s">
        <v>8</v>
      </c>
      <c r="D12" s="151"/>
      <c r="E12" s="231" t="s">
        <v>9</v>
      </c>
      <c r="F12" s="231"/>
      <c r="G12" s="156" t="s">
        <v>10</v>
      </c>
      <c r="H12" s="231" t="s">
        <v>10</v>
      </c>
      <c r="I12" s="231"/>
      <c r="J12" s="17"/>
      <c r="K12" s="5"/>
    </row>
    <row r="13" spans="1:11" ht="15" customHeight="1">
      <c r="A13" s="238" t="s">
        <v>18</v>
      </c>
      <c r="B13" s="239"/>
      <c r="C13" s="188">
        <f>SUM(E13:J13)</f>
        <v>39665000</v>
      </c>
      <c r="D13" s="10"/>
      <c r="E13" s="240">
        <v>39665000</v>
      </c>
      <c r="F13" s="241"/>
      <c r="G13" s="33"/>
      <c r="H13" s="242"/>
      <c r="I13" s="243"/>
      <c r="J13" s="34"/>
      <c r="K13" s="5"/>
    </row>
    <row r="14" spans="1:11" ht="15" customHeight="1">
      <c r="A14" s="238" t="s">
        <v>19</v>
      </c>
      <c r="B14" s="239"/>
      <c r="C14" s="188">
        <f t="shared" ref="C14:C16" si="1">SUM(E14:J14)</f>
        <v>-4607000</v>
      </c>
      <c r="D14" s="186"/>
      <c r="E14" s="241">
        <v>-4607000</v>
      </c>
      <c r="F14" s="241"/>
      <c r="G14" s="159"/>
      <c r="H14" s="244"/>
      <c r="I14" s="245"/>
      <c r="J14" s="34"/>
      <c r="K14" s="5"/>
    </row>
    <row r="15" spans="1:11" ht="15" customHeight="1">
      <c r="A15" s="238" t="s">
        <v>20</v>
      </c>
      <c r="B15" s="239"/>
      <c r="C15" s="187">
        <f t="shared" si="1"/>
        <v>0</v>
      </c>
      <c r="D15" s="151"/>
      <c r="E15" s="246">
        <v>0</v>
      </c>
      <c r="F15" s="247"/>
      <c r="G15" s="35"/>
      <c r="H15" s="248"/>
      <c r="I15" s="248"/>
      <c r="J15" s="34"/>
      <c r="K15" s="5"/>
    </row>
    <row r="16" spans="1:11" ht="15" customHeight="1" thickBot="1">
      <c r="A16" s="238" t="s">
        <v>21</v>
      </c>
      <c r="B16" s="239"/>
      <c r="C16" s="185">
        <f t="shared" si="1"/>
        <v>-113000</v>
      </c>
      <c r="D16" s="20"/>
      <c r="E16" s="249">
        <v>-113000</v>
      </c>
      <c r="F16" s="250"/>
      <c r="G16" s="158"/>
      <c r="H16" s="251"/>
      <c r="I16" s="252"/>
      <c r="J16" s="36"/>
      <c r="K16" s="5"/>
    </row>
    <row r="17" spans="1:11" ht="15" customHeight="1" thickBot="1">
      <c r="A17" s="261" t="s">
        <v>22</v>
      </c>
      <c r="B17" s="262"/>
      <c r="C17" s="190">
        <f>SUM(C13:C16)</f>
        <v>34945000</v>
      </c>
      <c r="D17" s="189" t="s">
        <v>23</v>
      </c>
      <c r="E17" s="255">
        <f>SUM(E13:F16)</f>
        <v>34945000</v>
      </c>
      <c r="F17" s="256"/>
      <c r="G17" s="157"/>
      <c r="H17" s="257"/>
      <c r="I17" s="258"/>
      <c r="J17" s="37"/>
      <c r="K17" s="5"/>
    </row>
    <row r="18" spans="1:11" ht="7.5" customHeight="1">
      <c r="A18" s="238"/>
      <c r="B18" s="239"/>
      <c r="C18" s="191"/>
      <c r="D18" s="155"/>
      <c r="E18" s="263"/>
      <c r="F18" s="263"/>
      <c r="G18" s="151"/>
      <c r="H18" s="264"/>
      <c r="I18" s="264"/>
      <c r="J18" s="17"/>
      <c r="K18" s="5"/>
    </row>
    <row r="19" spans="1:11" ht="24.75" customHeight="1">
      <c r="A19" s="259" t="s">
        <v>24</v>
      </c>
      <c r="B19" s="260"/>
      <c r="C19" s="156"/>
      <c r="D19" s="151"/>
      <c r="E19" s="156"/>
      <c r="F19" s="156"/>
      <c r="G19" s="184" t="s">
        <v>4</v>
      </c>
      <c r="H19" s="231" t="s">
        <v>5</v>
      </c>
      <c r="I19" s="231"/>
      <c r="J19" s="17"/>
      <c r="K19" s="5"/>
    </row>
    <row r="20" spans="1:11" ht="15" customHeight="1">
      <c r="A20" s="266" t="s">
        <v>25</v>
      </c>
      <c r="B20" s="267"/>
      <c r="C20" s="151"/>
      <c r="D20" s="155"/>
      <c r="E20" s="6" t="s">
        <v>26</v>
      </c>
      <c r="F20" s="156" t="s">
        <v>27</v>
      </c>
      <c r="G20" s="156" t="s">
        <v>10</v>
      </c>
      <c r="H20" s="156" t="s">
        <v>28</v>
      </c>
      <c r="I20" s="156" t="s">
        <v>29</v>
      </c>
      <c r="J20" s="7"/>
      <c r="K20" s="5"/>
    </row>
    <row r="21" spans="1:11" ht="15" customHeight="1">
      <c r="A21" s="238" t="s">
        <v>18</v>
      </c>
      <c r="B21" s="239"/>
      <c r="C21" s="188">
        <f>SUM(E21:J21)</f>
        <v>43979000</v>
      </c>
      <c r="D21" s="10"/>
      <c r="E21" s="187">
        <v>23976000</v>
      </c>
      <c r="F21" s="187">
        <v>20003000</v>
      </c>
      <c r="G21" s="8"/>
      <c r="H21" s="8"/>
      <c r="I21" s="11"/>
      <c r="J21" s="22"/>
      <c r="K21" s="5"/>
    </row>
    <row r="22" spans="1:11" ht="15" customHeight="1">
      <c r="A22" s="238" t="s">
        <v>19</v>
      </c>
      <c r="B22" s="239"/>
      <c r="C22" s="188">
        <f t="shared" ref="C22:C24" si="2">SUM(E22:J22)</f>
        <v>4547000</v>
      </c>
      <c r="D22" s="186"/>
      <c r="E22" s="187">
        <v>2496000</v>
      </c>
      <c r="F22" s="187">
        <v>2051000</v>
      </c>
      <c r="G22" s="23"/>
      <c r="H22" s="23"/>
      <c r="I22" s="24"/>
      <c r="J22" s="9"/>
      <c r="K22" s="5"/>
    </row>
    <row r="23" spans="1:11" ht="15" customHeight="1">
      <c r="A23" s="238" t="s">
        <v>20</v>
      </c>
      <c r="B23" s="239"/>
      <c r="C23" s="187">
        <f t="shared" si="2"/>
        <v>0</v>
      </c>
      <c r="D23" s="151"/>
      <c r="E23" s="187">
        <v>0</v>
      </c>
      <c r="F23" s="187">
        <v>0</v>
      </c>
      <c r="G23" s="153"/>
      <c r="H23" s="153"/>
      <c r="I23" s="153"/>
      <c r="J23" s="9"/>
      <c r="K23" s="5"/>
    </row>
    <row r="24" spans="1:11" ht="15" customHeight="1" thickBot="1">
      <c r="A24" s="238" t="s">
        <v>21</v>
      </c>
      <c r="B24" s="265"/>
      <c r="C24" s="185">
        <f t="shared" si="2"/>
        <v>-234000</v>
      </c>
      <c r="D24" s="10"/>
      <c r="E24" s="149">
        <v>-154000</v>
      </c>
      <c r="F24" s="149">
        <v>-80000</v>
      </c>
      <c r="G24" s="12"/>
      <c r="H24" s="152"/>
      <c r="I24" s="13"/>
      <c r="J24" s="14"/>
      <c r="K24" s="5"/>
    </row>
    <row r="25" spans="1:11" ht="15" customHeight="1" thickBot="1">
      <c r="A25" s="238" t="s">
        <v>30</v>
      </c>
      <c r="B25" s="239"/>
      <c r="C25" s="190">
        <f>SUM(C21:C24)</f>
        <v>48292000</v>
      </c>
      <c r="D25" s="189" t="s">
        <v>31</v>
      </c>
      <c r="E25" s="192">
        <f>SUM(E21:E24)</f>
        <v>26318000</v>
      </c>
      <c r="F25" s="193">
        <f>SUM(F21:F24)</f>
        <v>21974000</v>
      </c>
      <c r="G25" s="26"/>
      <c r="H25" s="26"/>
      <c r="I25" s="26"/>
      <c r="J25" s="27"/>
      <c r="K25" s="5"/>
    </row>
    <row r="26" spans="1:11">
      <c r="A26" s="268" t="s">
        <v>32</v>
      </c>
      <c r="B26" s="231"/>
      <c r="C26" s="195"/>
      <c r="D26" s="155"/>
      <c r="E26" s="264"/>
      <c r="F26" s="264"/>
      <c r="G26" s="156"/>
      <c r="H26" s="28" t="s">
        <v>28</v>
      </c>
      <c r="I26" s="156" t="s">
        <v>29</v>
      </c>
      <c r="J26" s="17"/>
      <c r="K26" s="5"/>
    </row>
    <row r="27" spans="1:11" ht="15" customHeight="1">
      <c r="A27" s="238" t="s">
        <v>33</v>
      </c>
      <c r="B27" s="239"/>
      <c r="C27" s="188">
        <v>0</v>
      </c>
      <c r="D27" s="20"/>
      <c r="E27" s="239"/>
      <c r="F27" s="265"/>
      <c r="G27" s="153"/>
      <c r="H27" s="10"/>
      <c r="I27" s="8"/>
      <c r="J27" s="29"/>
      <c r="K27" s="5"/>
    </row>
    <row r="28" spans="1:11" ht="15" customHeight="1">
      <c r="A28" s="238" t="s">
        <v>34</v>
      </c>
      <c r="B28" s="239"/>
      <c r="C28" s="188">
        <v>458000</v>
      </c>
      <c r="D28" s="20"/>
      <c r="E28" s="239"/>
      <c r="F28" s="265"/>
      <c r="G28" s="8"/>
      <c r="H28" s="153"/>
      <c r="I28" s="153"/>
      <c r="J28" s="19"/>
      <c r="K28" s="5"/>
    </row>
    <row r="29" spans="1:11" ht="15" customHeight="1">
      <c r="A29" s="238" t="s">
        <v>35</v>
      </c>
      <c r="B29" s="265"/>
      <c r="C29" s="187">
        <v>18218000</v>
      </c>
      <c r="D29" s="20"/>
      <c r="E29" s="239"/>
      <c r="F29" s="239"/>
      <c r="G29" s="153"/>
      <c r="H29" s="8"/>
      <c r="I29" s="151"/>
      <c r="J29" s="19"/>
      <c r="K29" s="5"/>
    </row>
    <row r="30" spans="1:11" ht="15" customHeight="1" thickBot="1">
      <c r="A30" s="238" t="s">
        <v>36</v>
      </c>
      <c r="B30" s="265"/>
      <c r="C30" s="185">
        <v>0</v>
      </c>
      <c r="D30" s="20"/>
      <c r="E30" s="239"/>
      <c r="F30" s="239"/>
      <c r="G30" s="13"/>
      <c r="H30" s="25"/>
      <c r="I30" s="13"/>
      <c r="J30" s="14"/>
      <c r="K30" s="5"/>
    </row>
    <row r="31" spans="1:11" ht="15" customHeight="1" thickBot="1">
      <c r="A31" s="238" t="s">
        <v>30</v>
      </c>
      <c r="B31" s="269"/>
      <c r="C31" s="190">
        <f>SUM(C27:C30)</f>
        <v>18676000</v>
      </c>
      <c r="D31" s="30" t="s">
        <v>37</v>
      </c>
      <c r="E31" s="239"/>
      <c r="F31" s="269"/>
      <c r="G31" s="15"/>
      <c r="H31" s="21"/>
      <c r="I31" s="21"/>
      <c r="J31" s="31"/>
      <c r="K31" s="5"/>
    </row>
    <row r="32" spans="1:11" ht="15" customHeight="1">
      <c r="A32" s="270" t="s">
        <v>38</v>
      </c>
      <c r="B32" s="271"/>
      <c r="C32" s="151"/>
      <c r="D32" s="155"/>
      <c r="E32" s="272"/>
      <c r="F32" s="272"/>
      <c r="G32" s="151"/>
      <c r="H32" s="273"/>
      <c r="I32" s="273"/>
      <c r="J32" s="32"/>
      <c r="K32" s="5"/>
    </row>
    <row r="33" spans="1:11" ht="15" customHeight="1" thickBot="1">
      <c r="A33" s="238" t="s">
        <v>39</v>
      </c>
      <c r="B33" s="239"/>
      <c r="C33" s="218">
        <v>-7201000</v>
      </c>
      <c r="D33" s="30" t="s">
        <v>40</v>
      </c>
      <c r="E33" s="274"/>
      <c r="F33" s="275"/>
      <c r="G33" s="153"/>
      <c r="H33" s="274"/>
      <c r="I33" s="275"/>
      <c r="J33" s="9"/>
      <c r="K33" s="5"/>
    </row>
    <row r="34" spans="1:11" ht="15" customHeight="1" thickBot="1">
      <c r="A34" s="238" t="s">
        <v>41</v>
      </c>
      <c r="B34" s="269"/>
      <c r="C34" s="192">
        <f>C25+C31+C33</f>
        <v>59767000</v>
      </c>
      <c r="D34" s="276" t="s">
        <v>42</v>
      </c>
      <c r="E34" s="277"/>
      <c r="F34" s="277"/>
      <c r="G34" s="151"/>
      <c r="H34" s="239"/>
      <c r="I34" s="239"/>
      <c r="J34" s="154"/>
      <c r="K34" s="5"/>
    </row>
    <row r="35" spans="1:11" ht="3.75" customHeight="1">
      <c r="A35" s="238"/>
      <c r="B35" s="239"/>
      <c r="C35" s="151"/>
      <c r="D35" s="155"/>
      <c r="E35" s="239"/>
      <c r="F35" s="239"/>
      <c r="G35" s="151"/>
      <c r="H35" s="239"/>
      <c r="I35" s="239"/>
      <c r="J35" s="17"/>
      <c r="K35" s="5"/>
    </row>
    <row r="36" spans="1:11" ht="15" customHeight="1" thickBot="1">
      <c r="A36" s="268" t="s">
        <v>43</v>
      </c>
      <c r="B36" s="231"/>
      <c r="C36" s="151"/>
      <c r="D36" s="155"/>
      <c r="E36" s="239"/>
      <c r="F36" s="239"/>
      <c r="G36" s="151"/>
      <c r="H36" s="239"/>
      <c r="I36" s="239"/>
      <c r="J36" s="17"/>
      <c r="K36" s="5"/>
    </row>
    <row r="37" spans="1:11" ht="26.25" customHeight="1" thickBot="1">
      <c r="A37" s="278" t="s">
        <v>44</v>
      </c>
      <c r="B37" s="279"/>
      <c r="C37" s="192">
        <f>C9+C17+C34</f>
        <v>118187000</v>
      </c>
      <c r="D37" s="276" t="s">
        <v>45</v>
      </c>
      <c r="E37" s="277"/>
      <c r="F37" s="277"/>
      <c r="G37" s="151"/>
      <c r="H37" s="239"/>
      <c r="I37" s="239"/>
      <c r="J37" s="17"/>
      <c r="K37" s="5"/>
    </row>
    <row r="38" spans="1:11">
      <c r="A38" s="238"/>
      <c r="B38" s="239"/>
      <c r="C38" s="239" t="s">
        <v>46</v>
      </c>
      <c r="D38" s="239"/>
      <c r="E38" s="239"/>
      <c r="F38" s="239"/>
      <c r="G38" s="239"/>
      <c r="H38" s="239"/>
      <c r="I38" s="239"/>
      <c r="J38" s="17"/>
      <c r="K38" s="5"/>
    </row>
    <row r="39" spans="1:11" ht="12.75" customHeight="1" thickBot="1">
      <c r="A39" s="280"/>
      <c r="B39" s="281"/>
      <c r="C39" s="281" t="s">
        <v>47</v>
      </c>
      <c r="D39" s="281"/>
      <c r="E39" s="281"/>
      <c r="F39" s="281"/>
      <c r="G39" s="281"/>
      <c r="H39" s="281"/>
      <c r="I39" s="281"/>
      <c r="J39" s="27"/>
      <c r="K39" s="5"/>
    </row>
  </sheetData>
  <mergeCells count="92">
    <mergeCell ref="A38:B38"/>
    <mergeCell ref="C38:I38"/>
    <mergeCell ref="A39:B39"/>
    <mergeCell ref="C39:G39"/>
    <mergeCell ref="H39:I39"/>
    <mergeCell ref="A36:B36"/>
    <mergeCell ref="E36:F36"/>
    <mergeCell ref="H36:I36"/>
    <mergeCell ref="A37:B37"/>
    <mergeCell ref="D37:F37"/>
    <mergeCell ref="H37:I37"/>
    <mergeCell ref="A34:B34"/>
    <mergeCell ref="D34:F34"/>
    <mergeCell ref="H34:I34"/>
    <mergeCell ref="A35:B35"/>
    <mergeCell ref="E35:F35"/>
    <mergeCell ref="H35:I35"/>
    <mergeCell ref="A32:B32"/>
    <mergeCell ref="E32:F32"/>
    <mergeCell ref="H32:I32"/>
    <mergeCell ref="A33:B33"/>
    <mergeCell ref="E33:F33"/>
    <mergeCell ref="H33:I33"/>
    <mergeCell ref="A29:B29"/>
    <mergeCell ref="E29:F29"/>
    <mergeCell ref="A30:B30"/>
    <mergeCell ref="E30:F30"/>
    <mergeCell ref="A31:B31"/>
    <mergeCell ref="E31:F31"/>
    <mergeCell ref="A18:B18"/>
    <mergeCell ref="E18:F18"/>
    <mergeCell ref="H18:I18"/>
    <mergeCell ref="A28:B28"/>
    <mergeCell ref="E28:F28"/>
    <mergeCell ref="A19:B19"/>
    <mergeCell ref="A20:B20"/>
    <mergeCell ref="A21:B21"/>
    <mergeCell ref="A22:B22"/>
    <mergeCell ref="A23:B23"/>
    <mergeCell ref="A24:B24"/>
    <mergeCell ref="A25:B25"/>
    <mergeCell ref="A26:B26"/>
    <mergeCell ref="E26:F26"/>
    <mergeCell ref="A27:B27"/>
    <mergeCell ref="E27:F27"/>
    <mergeCell ref="A16:B16"/>
    <mergeCell ref="E16:F16"/>
    <mergeCell ref="H16:I16"/>
    <mergeCell ref="A17:B17"/>
    <mergeCell ref="E17:F17"/>
    <mergeCell ref="H17:I17"/>
    <mergeCell ref="A14:B14"/>
    <mergeCell ref="E14:F14"/>
    <mergeCell ref="H14:I14"/>
    <mergeCell ref="A15:B15"/>
    <mergeCell ref="E15:F15"/>
    <mergeCell ref="H15:I15"/>
    <mergeCell ref="A12:B12"/>
    <mergeCell ref="E12:F12"/>
    <mergeCell ref="H12:I12"/>
    <mergeCell ref="A13:B13"/>
    <mergeCell ref="E13:F13"/>
    <mergeCell ref="H13:I13"/>
    <mergeCell ref="A10:B10"/>
    <mergeCell ref="E10:F10"/>
    <mergeCell ref="H10:I10"/>
    <mergeCell ref="A11:B11"/>
    <mergeCell ref="E11:F11"/>
    <mergeCell ref="H11:I11"/>
    <mergeCell ref="H7:I7"/>
    <mergeCell ref="A8:B8"/>
    <mergeCell ref="E8:F8"/>
    <mergeCell ref="H8:I8"/>
    <mergeCell ref="A9:B9"/>
    <mergeCell ref="E9:F9"/>
    <mergeCell ref="H9:I9"/>
    <mergeCell ref="H19:I19"/>
    <mergeCell ref="A1:E1"/>
    <mergeCell ref="A3:B3"/>
    <mergeCell ref="E3:F3"/>
    <mergeCell ref="H3:I3"/>
    <mergeCell ref="A4:B4"/>
    <mergeCell ref="E4:F4"/>
    <mergeCell ref="H4:I4"/>
    <mergeCell ref="A5:B5"/>
    <mergeCell ref="E5:F5"/>
    <mergeCell ref="H5:I5"/>
    <mergeCell ref="A6:B6"/>
    <mergeCell ref="E6:F6"/>
    <mergeCell ref="H6:I6"/>
    <mergeCell ref="A7:B7"/>
    <mergeCell ref="E7:F7"/>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31"/>
  <sheetViews>
    <sheetView topLeftCell="A13" workbookViewId="0">
      <selection activeCell="C23" sqref="C23"/>
    </sheetView>
  </sheetViews>
  <sheetFormatPr defaultColWidth="8.7109375" defaultRowHeight="24" customHeight="1"/>
  <cols>
    <col min="1" max="1" width="40.28515625" style="40" customWidth="1"/>
    <col min="2" max="2" width="15.28515625" style="57" customWidth="1"/>
    <col min="3" max="3" width="11.7109375" style="58" customWidth="1"/>
    <col min="4" max="6" width="15.140625" style="56" customWidth="1"/>
    <col min="7" max="7" width="15.140625" style="40" customWidth="1"/>
    <col min="8" max="16384" width="8.7109375" style="40"/>
  </cols>
  <sheetData>
    <row r="1" spans="1:14" ht="24" customHeight="1" thickBot="1">
      <c r="A1" s="38" t="s">
        <v>48</v>
      </c>
      <c r="B1" s="38"/>
      <c r="C1" s="38"/>
      <c r="D1" s="38"/>
      <c r="E1" s="38"/>
      <c r="F1" s="38"/>
      <c r="G1" s="39"/>
      <c r="H1" s="39"/>
      <c r="I1" s="39"/>
      <c r="J1" s="39"/>
      <c r="K1" s="39"/>
      <c r="L1" s="39"/>
      <c r="M1" s="39"/>
      <c r="N1" s="39"/>
    </row>
    <row r="2" spans="1:14" ht="15.95" customHeight="1">
      <c r="A2" s="282"/>
      <c r="B2" s="283"/>
      <c r="C2" s="168" t="s">
        <v>2</v>
      </c>
      <c r="D2" s="167"/>
      <c r="E2" s="284" t="s">
        <v>3</v>
      </c>
      <c r="F2" s="284"/>
      <c r="G2" s="284" t="s">
        <v>49</v>
      </c>
      <c r="H2" s="284"/>
      <c r="I2" s="284"/>
      <c r="J2" s="284" t="s">
        <v>50</v>
      </c>
      <c r="K2" s="284"/>
      <c r="L2" s="284" t="s">
        <v>51</v>
      </c>
      <c r="M2" s="285"/>
      <c r="N2" s="39"/>
    </row>
    <row r="3" spans="1:14" s="42" customFormat="1" ht="15.95" customHeight="1">
      <c r="A3" s="286" t="s">
        <v>52</v>
      </c>
      <c r="B3" s="287"/>
      <c r="C3" s="166" t="s">
        <v>8</v>
      </c>
      <c r="D3" s="161"/>
      <c r="E3" s="288" t="s">
        <v>53</v>
      </c>
      <c r="F3" s="288"/>
      <c r="G3" s="289"/>
      <c r="H3" s="289"/>
      <c r="I3" s="289"/>
      <c r="J3" s="289"/>
      <c r="K3" s="289"/>
      <c r="L3" s="290"/>
      <c r="M3" s="291"/>
      <c r="N3" s="41"/>
    </row>
    <row r="4" spans="1:14" s="42" customFormat="1" ht="15.95" customHeight="1">
      <c r="A4" s="292" t="s">
        <v>54</v>
      </c>
      <c r="B4" s="289"/>
      <c r="C4" s="170"/>
      <c r="D4" s="161"/>
      <c r="E4" s="293"/>
      <c r="F4" s="294"/>
      <c r="G4" s="295"/>
      <c r="H4" s="289"/>
      <c r="I4" s="289"/>
      <c r="J4" s="289"/>
      <c r="K4" s="296"/>
      <c r="L4" s="297"/>
      <c r="M4" s="298"/>
      <c r="N4" s="41"/>
    </row>
    <row r="5" spans="1:14" s="42" customFormat="1" ht="15.95" customHeight="1">
      <c r="A5" s="299" t="s">
        <v>55</v>
      </c>
      <c r="B5" s="300"/>
      <c r="C5" s="170">
        <v>1989000</v>
      </c>
      <c r="D5" s="161"/>
      <c r="E5" s="293"/>
      <c r="F5" s="294"/>
      <c r="G5" s="295"/>
      <c r="H5" s="289"/>
      <c r="I5" s="289"/>
      <c r="J5" s="289"/>
      <c r="K5" s="296"/>
      <c r="L5" s="297"/>
      <c r="M5" s="298"/>
      <c r="N5" s="41"/>
    </row>
    <row r="6" spans="1:14" s="42" customFormat="1" ht="15.95" customHeight="1">
      <c r="A6" s="299" t="s">
        <v>56</v>
      </c>
      <c r="B6" s="300"/>
      <c r="C6" s="170">
        <v>32804000</v>
      </c>
      <c r="D6" s="43"/>
      <c r="E6" s="293"/>
      <c r="F6" s="294"/>
      <c r="G6" s="301"/>
      <c r="H6" s="290"/>
      <c r="I6" s="290"/>
      <c r="J6" s="290"/>
      <c r="K6" s="302"/>
      <c r="L6" s="297"/>
      <c r="M6" s="298"/>
      <c r="N6" s="41"/>
    </row>
    <row r="7" spans="1:14" s="42" customFormat="1" ht="15.95" customHeight="1">
      <c r="A7" s="299" t="s">
        <v>57</v>
      </c>
      <c r="B7" s="300"/>
      <c r="C7" s="170">
        <f>'TEE table'!C33</f>
        <v>-7201000</v>
      </c>
      <c r="D7" s="43"/>
      <c r="E7" s="293"/>
      <c r="F7" s="294"/>
      <c r="G7" s="293"/>
      <c r="H7" s="303"/>
      <c r="I7" s="294"/>
      <c r="J7" s="293"/>
      <c r="K7" s="294"/>
      <c r="L7" s="297"/>
      <c r="M7" s="298"/>
      <c r="N7" s="41"/>
    </row>
    <row r="8" spans="1:14" s="42" customFormat="1" ht="15.95" customHeight="1">
      <c r="A8" s="299" t="s">
        <v>58</v>
      </c>
      <c r="B8" s="300"/>
      <c r="C8" s="170"/>
      <c r="D8" s="161"/>
      <c r="E8" s="293"/>
      <c r="F8" s="294"/>
      <c r="G8" s="293"/>
      <c r="H8" s="303"/>
      <c r="I8" s="294"/>
      <c r="J8" s="293"/>
      <c r="K8" s="294"/>
      <c r="L8" s="297"/>
      <c r="M8" s="298"/>
      <c r="N8" s="41"/>
    </row>
    <row r="9" spans="1:14" s="42" customFormat="1" ht="15.95" customHeight="1">
      <c r="A9" s="304" t="s">
        <v>59</v>
      </c>
      <c r="B9" s="305"/>
      <c r="C9" s="170">
        <f>SUM(C4:C8)</f>
        <v>27592000</v>
      </c>
      <c r="D9" s="44" t="s">
        <v>60</v>
      </c>
      <c r="E9" s="293"/>
      <c r="F9" s="294"/>
      <c r="G9" s="293"/>
      <c r="H9" s="303"/>
      <c r="I9" s="294"/>
      <c r="J9" s="293"/>
      <c r="K9" s="294"/>
      <c r="L9" s="293"/>
      <c r="M9" s="306"/>
      <c r="N9" s="41"/>
    </row>
    <row r="10" spans="1:14" s="42" customFormat="1" ht="15.95" customHeight="1">
      <c r="A10" s="299"/>
      <c r="B10" s="300"/>
      <c r="C10" s="220"/>
      <c r="D10" s="163"/>
      <c r="E10" s="307"/>
      <c r="F10" s="307"/>
      <c r="G10" s="308"/>
      <c r="H10" s="308"/>
      <c r="I10" s="308"/>
      <c r="J10" s="308"/>
      <c r="K10" s="308"/>
      <c r="L10" s="309"/>
      <c r="M10" s="310"/>
      <c r="N10" s="41"/>
    </row>
    <row r="11" spans="1:14" s="42" customFormat="1" ht="22.5" customHeight="1">
      <c r="A11" s="311" t="s">
        <v>61</v>
      </c>
      <c r="B11" s="312"/>
      <c r="C11" s="312"/>
      <c r="D11" s="163"/>
      <c r="E11" s="290"/>
      <c r="F11" s="290"/>
      <c r="G11" s="313"/>
      <c r="H11" s="313"/>
      <c r="I11" s="313"/>
      <c r="J11" s="313"/>
      <c r="K11" s="313"/>
      <c r="L11" s="314"/>
      <c r="M11" s="315"/>
      <c r="N11" s="41"/>
    </row>
    <row r="12" spans="1:14" ht="15.95" customHeight="1">
      <c r="A12" s="299" t="s">
        <v>54</v>
      </c>
      <c r="B12" s="300"/>
      <c r="C12" s="171"/>
      <c r="D12" s="162"/>
      <c r="E12" s="293"/>
      <c r="F12" s="294"/>
      <c r="G12" s="295"/>
      <c r="H12" s="289"/>
      <c r="I12" s="289"/>
      <c r="J12" s="289"/>
      <c r="K12" s="296"/>
      <c r="L12" s="297"/>
      <c r="M12" s="298"/>
      <c r="N12" s="39"/>
    </row>
    <row r="13" spans="1:14" ht="15.95" customHeight="1">
      <c r="A13" s="299" t="s">
        <v>62</v>
      </c>
      <c r="B13" s="300"/>
      <c r="C13" s="171"/>
      <c r="D13" s="162"/>
      <c r="E13" s="293"/>
      <c r="F13" s="294"/>
      <c r="G13" s="295"/>
      <c r="H13" s="289"/>
      <c r="I13" s="289"/>
      <c r="J13" s="289"/>
      <c r="K13" s="296"/>
      <c r="L13" s="297"/>
      <c r="M13" s="298"/>
      <c r="N13" s="39"/>
    </row>
    <row r="14" spans="1:14" ht="15.95" customHeight="1">
      <c r="A14" s="299" t="s">
        <v>56</v>
      </c>
      <c r="B14" s="316"/>
      <c r="C14" s="171">
        <v>33548000</v>
      </c>
      <c r="D14" s="162"/>
      <c r="E14" s="293"/>
      <c r="F14" s="294"/>
      <c r="G14" s="301"/>
      <c r="H14" s="290"/>
      <c r="I14" s="290"/>
      <c r="J14" s="290"/>
      <c r="K14" s="302"/>
      <c r="L14" s="297"/>
      <c r="M14" s="298"/>
      <c r="N14" s="39"/>
    </row>
    <row r="15" spans="1:14" ht="15.95" customHeight="1">
      <c r="A15" s="299" t="s">
        <v>57</v>
      </c>
      <c r="B15" s="300"/>
      <c r="C15" s="171"/>
      <c r="D15" s="45"/>
      <c r="E15" s="293"/>
      <c r="F15" s="294"/>
      <c r="G15" s="293"/>
      <c r="H15" s="303"/>
      <c r="I15" s="294"/>
      <c r="J15" s="293"/>
      <c r="K15" s="294"/>
      <c r="L15" s="297"/>
      <c r="M15" s="298"/>
      <c r="N15" s="39"/>
    </row>
    <row r="16" spans="1:14" ht="15.95" customHeight="1">
      <c r="A16" s="299" t="s">
        <v>58</v>
      </c>
      <c r="B16" s="300"/>
      <c r="C16" s="170"/>
      <c r="D16" s="45"/>
      <c r="E16" s="293"/>
      <c r="F16" s="294"/>
      <c r="G16" s="293"/>
      <c r="H16" s="303"/>
      <c r="I16" s="294"/>
      <c r="J16" s="293"/>
      <c r="K16" s="294"/>
      <c r="L16" s="297"/>
      <c r="M16" s="298"/>
      <c r="N16" s="39"/>
    </row>
    <row r="17" spans="1:14" ht="15.95" customHeight="1">
      <c r="A17" s="299" t="s">
        <v>63</v>
      </c>
      <c r="B17" s="300"/>
      <c r="C17" s="170">
        <f>SUM(C12:C16)</f>
        <v>33548000</v>
      </c>
      <c r="D17" s="46" t="s">
        <v>64</v>
      </c>
      <c r="E17" s="293"/>
      <c r="F17" s="294"/>
      <c r="G17" s="293"/>
      <c r="H17" s="303"/>
      <c r="I17" s="294"/>
      <c r="J17" s="293"/>
      <c r="K17" s="294"/>
      <c r="L17" s="297"/>
      <c r="M17" s="298"/>
      <c r="N17" s="39"/>
    </row>
    <row r="18" spans="1:14" ht="15.95" customHeight="1">
      <c r="A18" s="299" t="s">
        <v>65</v>
      </c>
      <c r="B18" s="300"/>
      <c r="C18" s="220"/>
      <c r="D18" s="163"/>
      <c r="E18" s="308"/>
      <c r="F18" s="308"/>
      <c r="G18" s="308"/>
      <c r="H18" s="308"/>
      <c r="I18" s="308"/>
      <c r="J18" s="308"/>
      <c r="K18" s="308"/>
      <c r="L18" s="309"/>
      <c r="M18" s="310"/>
      <c r="N18" s="39"/>
    </row>
    <row r="19" spans="1:14" ht="15.95" customHeight="1">
      <c r="A19" s="311" t="s">
        <v>66</v>
      </c>
      <c r="B19" s="312"/>
      <c r="C19" s="317"/>
      <c r="D19" s="163"/>
      <c r="E19" s="290"/>
      <c r="F19" s="290"/>
      <c r="G19" s="288"/>
      <c r="H19" s="288"/>
      <c r="I19" s="288"/>
      <c r="J19" s="288"/>
      <c r="K19" s="288"/>
      <c r="L19" s="314"/>
      <c r="M19" s="315"/>
      <c r="N19" s="39"/>
    </row>
    <row r="20" spans="1:14" ht="15.95" customHeight="1">
      <c r="A20" s="299" t="s">
        <v>67</v>
      </c>
      <c r="B20" s="318"/>
      <c r="C20" s="170">
        <v>-2943000</v>
      </c>
      <c r="D20" s="47" t="s">
        <v>68</v>
      </c>
      <c r="E20" s="293"/>
      <c r="F20" s="294"/>
      <c r="G20" s="293"/>
      <c r="H20" s="303"/>
      <c r="I20" s="294"/>
      <c r="J20" s="293"/>
      <c r="K20" s="294"/>
      <c r="L20" s="297"/>
      <c r="M20" s="298"/>
      <c r="N20" s="39"/>
    </row>
    <row r="21" spans="1:14" ht="15.95" customHeight="1">
      <c r="A21" s="299"/>
      <c r="B21" s="300"/>
      <c r="C21" s="221"/>
      <c r="D21" s="163"/>
      <c r="E21" s="308"/>
      <c r="F21" s="308"/>
      <c r="G21" s="308"/>
      <c r="H21" s="308"/>
      <c r="I21" s="308"/>
      <c r="J21" s="308"/>
      <c r="K21" s="308"/>
      <c r="L21" s="309"/>
      <c r="M21" s="310"/>
      <c r="N21" s="39"/>
    </row>
    <row r="22" spans="1:14" ht="15.95" customHeight="1">
      <c r="A22" s="311" t="s">
        <v>69</v>
      </c>
      <c r="B22" s="312"/>
      <c r="C22" s="220"/>
      <c r="D22" s="163"/>
      <c r="E22" s="289"/>
      <c r="F22" s="289"/>
      <c r="G22" s="289"/>
      <c r="H22" s="289"/>
      <c r="I22" s="289"/>
      <c r="J22" s="289"/>
      <c r="K22" s="289"/>
      <c r="L22" s="319"/>
      <c r="M22" s="320"/>
      <c r="N22" s="39"/>
    </row>
    <row r="23" spans="1:14" ht="15.95" customHeight="1">
      <c r="A23" s="311" t="s">
        <v>70</v>
      </c>
      <c r="B23" s="321"/>
      <c r="C23" s="170">
        <f>C9+C17</f>
        <v>61140000</v>
      </c>
      <c r="D23" s="322" t="s">
        <v>71</v>
      </c>
      <c r="E23" s="323"/>
      <c r="F23" s="289"/>
      <c r="G23" s="289"/>
      <c r="H23" s="289"/>
      <c r="I23" s="289"/>
      <c r="J23" s="289"/>
      <c r="K23" s="319"/>
      <c r="L23" s="319"/>
      <c r="M23" s="320"/>
      <c r="N23" s="39"/>
    </row>
    <row r="24" spans="1:14" ht="15.95" customHeight="1">
      <c r="A24" s="311" t="s">
        <v>72</v>
      </c>
      <c r="B24" s="312"/>
      <c r="C24" s="170">
        <f>C20</f>
        <v>-2943000</v>
      </c>
      <c r="D24" s="322" t="s">
        <v>73</v>
      </c>
      <c r="E24" s="323"/>
      <c r="F24" s="289"/>
      <c r="G24" s="289"/>
      <c r="H24" s="289"/>
      <c r="I24" s="289"/>
      <c r="J24" s="289"/>
      <c r="K24" s="319"/>
      <c r="L24" s="319"/>
      <c r="M24" s="320"/>
      <c r="N24" s="39"/>
    </row>
    <row r="25" spans="1:14" ht="15.95" customHeight="1">
      <c r="A25" s="292"/>
      <c r="B25" s="289"/>
      <c r="C25" s="165"/>
      <c r="D25" s="289"/>
      <c r="E25" s="289"/>
      <c r="F25" s="289"/>
      <c r="G25" s="289"/>
      <c r="H25" s="289"/>
      <c r="I25" s="289"/>
      <c r="J25" s="289"/>
      <c r="K25" s="319"/>
      <c r="L25" s="319"/>
      <c r="M25" s="320"/>
      <c r="N25" s="39"/>
    </row>
    <row r="26" spans="1:14" ht="15.95" customHeight="1">
      <c r="A26" s="292"/>
      <c r="B26" s="289"/>
      <c r="C26" s="289" t="s">
        <v>74</v>
      </c>
      <c r="D26" s="289"/>
      <c r="E26" s="289"/>
      <c r="F26" s="289"/>
      <c r="G26" s="289"/>
      <c r="H26" s="289"/>
      <c r="I26" s="289"/>
      <c r="J26" s="289"/>
      <c r="K26" s="289"/>
      <c r="L26" s="289"/>
      <c r="M26" s="164"/>
      <c r="N26" s="39"/>
    </row>
    <row r="27" spans="1:14" ht="15.95" customHeight="1" thickBot="1">
      <c r="A27" s="324"/>
      <c r="B27" s="325"/>
      <c r="C27" s="325" t="s">
        <v>75</v>
      </c>
      <c r="D27" s="325"/>
      <c r="E27" s="325"/>
      <c r="F27" s="325"/>
      <c r="G27" s="325"/>
      <c r="H27" s="325"/>
      <c r="I27" s="325"/>
      <c r="J27" s="325"/>
      <c r="K27" s="325"/>
      <c r="L27" s="325"/>
      <c r="M27" s="48"/>
      <c r="N27" s="39"/>
    </row>
    <row r="28" spans="1:14" ht="15.95" customHeight="1">
      <c r="A28" s="49"/>
      <c r="B28" s="50"/>
      <c r="C28" s="51"/>
      <c r="D28" s="52"/>
      <c r="E28" s="50"/>
      <c r="F28" s="50"/>
      <c r="G28" s="39"/>
      <c r="H28" s="39"/>
      <c r="I28" s="39"/>
      <c r="J28" s="39"/>
      <c r="K28" s="39"/>
      <c r="L28" s="39"/>
      <c r="M28" s="39"/>
      <c r="N28" s="39"/>
    </row>
    <row r="29" spans="1:14" ht="15.95" customHeight="1">
      <c r="A29" s="53"/>
      <c r="B29" s="54"/>
      <c r="C29" s="55"/>
      <c r="D29" s="54"/>
      <c r="E29" s="54"/>
      <c r="F29" s="54"/>
    </row>
    <row r="30" spans="1:14" ht="15.95" customHeight="1">
      <c r="A30" s="53"/>
      <c r="B30" s="56"/>
      <c r="C30" s="55"/>
      <c r="D30" s="54"/>
      <c r="E30" s="54"/>
      <c r="F30" s="54"/>
    </row>
    <row r="31" spans="1:14" ht="15.95" customHeight="1"/>
  </sheetData>
  <mergeCells count="125">
    <mergeCell ref="A26:B26"/>
    <mergeCell ref="C26:L26"/>
    <mergeCell ref="A27:B27"/>
    <mergeCell ref="C27:H27"/>
    <mergeCell ref="I27:L27"/>
    <mergeCell ref="A24:B24"/>
    <mergeCell ref="D24:E24"/>
    <mergeCell ref="F24:G24"/>
    <mergeCell ref="H24:J24"/>
    <mergeCell ref="K24:M24"/>
    <mergeCell ref="A25:B25"/>
    <mergeCell ref="D25:E25"/>
    <mergeCell ref="F25:G25"/>
    <mergeCell ref="H25:J25"/>
    <mergeCell ref="K25:M25"/>
    <mergeCell ref="A22:B22"/>
    <mergeCell ref="E22:F22"/>
    <mergeCell ref="G22:I22"/>
    <mergeCell ref="J22:K22"/>
    <mergeCell ref="L22:M22"/>
    <mergeCell ref="A23:B23"/>
    <mergeCell ref="D23:E23"/>
    <mergeCell ref="F23:G23"/>
    <mergeCell ref="H23:J23"/>
    <mergeCell ref="K23:M23"/>
    <mergeCell ref="A20:B20"/>
    <mergeCell ref="E20:F20"/>
    <mergeCell ref="G20:I20"/>
    <mergeCell ref="J20:K20"/>
    <mergeCell ref="L20:M20"/>
    <mergeCell ref="A21:B21"/>
    <mergeCell ref="E21:F21"/>
    <mergeCell ref="G21:I21"/>
    <mergeCell ref="J21:K21"/>
    <mergeCell ref="L21:M21"/>
    <mergeCell ref="A18:B18"/>
    <mergeCell ref="E18:F18"/>
    <mergeCell ref="G18:I18"/>
    <mergeCell ref="J18:K18"/>
    <mergeCell ref="L18:M18"/>
    <mergeCell ref="A19:C19"/>
    <mergeCell ref="E19:F19"/>
    <mergeCell ref="G19:I19"/>
    <mergeCell ref="J19:K19"/>
    <mergeCell ref="L19:M19"/>
    <mergeCell ref="A16:B16"/>
    <mergeCell ref="E16:F16"/>
    <mergeCell ref="G16:I16"/>
    <mergeCell ref="J16:K16"/>
    <mergeCell ref="L16:M16"/>
    <mergeCell ref="A17:B17"/>
    <mergeCell ref="E17:F17"/>
    <mergeCell ref="G17:I17"/>
    <mergeCell ref="J17:K17"/>
    <mergeCell ref="L17:M17"/>
    <mergeCell ref="A14:B14"/>
    <mergeCell ref="E14:F14"/>
    <mergeCell ref="G14:I14"/>
    <mergeCell ref="J14:K14"/>
    <mergeCell ref="L14:M14"/>
    <mergeCell ref="A15:B15"/>
    <mergeCell ref="E15:F15"/>
    <mergeCell ref="G15:I15"/>
    <mergeCell ref="J15:K15"/>
    <mergeCell ref="L15:M15"/>
    <mergeCell ref="A12:B12"/>
    <mergeCell ref="E12:F12"/>
    <mergeCell ref="G12:I12"/>
    <mergeCell ref="J12:K12"/>
    <mergeCell ref="L12:M12"/>
    <mergeCell ref="A13:B13"/>
    <mergeCell ref="E13:F13"/>
    <mergeCell ref="G13:I13"/>
    <mergeCell ref="J13:K13"/>
    <mergeCell ref="L13:M13"/>
    <mergeCell ref="A10:B10"/>
    <mergeCell ref="E10:F10"/>
    <mergeCell ref="G10:I10"/>
    <mergeCell ref="J10:K10"/>
    <mergeCell ref="L10:M10"/>
    <mergeCell ref="A11:C11"/>
    <mergeCell ref="E11:F11"/>
    <mergeCell ref="G11:I11"/>
    <mergeCell ref="J11:K11"/>
    <mergeCell ref="L11:M11"/>
    <mergeCell ref="A8:B8"/>
    <mergeCell ref="E8:F8"/>
    <mergeCell ref="G8:I8"/>
    <mergeCell ref="J8:K8"/>
    <mergeCell ref="L8:M8"/>
    <mergeCell ref="A9:B9"/>
    <mergeCell ref="E9:F9"/>
    <mergeCell ref="G9:I9"/>
    <mergeCell ref="J9:K9"/>
    <mergeCell ref="L9:M9"/>
    <mergeCell ref="A6:B6"/>
    <mergeCell ref="E6:F6"/>
    <mergeCell ref="G6:I6"/>
    <mergeCell ref="J6:K6"/>
    <mergeCell ref="L6:M6"/>
    <mergeCell ref="A7:B7"/>
    <mergeCell ref="E7:F7"/>
    <mergeCell ref="G7:I7"/>
    <mergeCell ref="J7:K7"/>
    <mergeCell ref="L7:M7"/>
    <mergeCell ref="A4:B4"/>
    <mergeCell ref="E4:F4"/>
    <mergeCell ref="G4:I4"/>
    <mergeCell ref="J4:K4"/>
    <mergeCell ref="L4:M4"/>
    <mergeCell ref="A5:B5"/>
    <mergeCell ref="E5:F5"/>
    <mergeCell ref="G5:I5"/>
    <mergeCell ref="J5:K5"/>
    <mergeCell ref="L5:M5"/>
    <mergeCell ref="A2:B2"/>
    <mergeCell ref="E2:F2"/>
    <mergeCell ref="G2:I2"/>
    <mergeCell ref="J2:K2"/>
    <mergeCell ref="L2:M2"/>
    <mergeCell ref="A3:B3"/>
    <mergeCell ref="E3:F3"/>
    <mergeCell ref="G3:I3"/>
    <mergeCell ref="J3:K3"/>
    <mergeCell ref="L3:M3"/>
  </mergeCells>
  <pageMargins left="0.35433070866141736" right="0.74803149606299213" top="0.39370078740157483" bottom="0.39370078740157483" header="0.51181102362204722" footer="0.51181102362204722"/>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B2:C6"/>
  <sheetViews>
    <sheetView workbookViewId="0"/>
  </sheetViews>
  <sheetFormatPr defaultRowHeight="12.75"/>
  <cols>
    <col min="3" max="3" width="76.5703125" bestFit="1" customWidth="1"/>
  </cols>
  <sheetData>
    <row r="2" spans="2:3">
      <c r="B2" s="172" t="s">
        <v>76</v>
      </c>
      <c r="C2" s="172" t="s">
        <v>77</v>
      </c>
    </row>
    <row r="3" spans="2:3">
      <c r="B3" s="173">
        <v>1</v>
      </c>
      <c r="C3" s="169" t="s">
        <v>78</v>
      </c>
    </row>
    <row r="4" spans="2:3">
      <c r="B4" s="173">
        <f t="shared" ref="B4" si="0">B3+1</f>
        <v>2</v>
      </c>
      <c r="C4" s="169" t="str">
        <f>"As ("&amp;B3&amp;"), but including journey time reliability and wider impacts"</f>
        <v>As (1), but including journey time reliability and wider impacts</v>
      </c>
    </row>
    <row r="5" spans="2:3">
      <c r="B5" s="173"/>
      <c r="C5" s="169"/>
    </row>
    <row r="6" spans="2:3">
      <c r="B6" s="173"/>
      <c r="C6" s="16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31"/>
  <sheetViews>
    <sheetView workbookViewId="0">
      <selection activeCell="B12" sqref="B12"/>
    </sheetView>
  </sheetViews>
  <sheetFormatPr defaultColWidth="8.7109375" defaultRowHeight="24" customHeight="1"/>
  <cols>
    <col min="1" max="1" width="46.42578125" style="60" customWidth="1"/>
    <col min="2" max="2" width="15.28515625" style="85" customWidth="1"/>
    <col min="3" max="3" width="22.5703125" style="86" customWidth="1"/>
    <col min="4" max="6" width="15.140625" style="84" customWidth="1"/>
    <col min="7" max="7" width="15.140625" style="60" customWidth="1"/>
    <col min="8" max="16384" width="8.7109375" style="60"/>
  </cols>
  <sheetData>
    <row r="1" spans="1:12" ht="24" customHeight="1">
      <c r="A1" s="326" t="s">
        <v>79</v>
      </c>
      <c r="B1" s="326"/>
      <c r="C1" s="326"/>
      <c r="D1" s="59"/>
      <c r="E1" s="59"/>
      <c r="F1" s="59"/>
    </row>
    <row r="2" spans="1:12" ht="15.95" customHeight="1">
      <c r="A2" s="61"/>
      <c r="B2" s="62"/>
      <c r="C2" s="61"/>
      <c r="D2" s="63"/>
      <c r="E2" s="64"/>
      <c r="F2" s="64"/>
      <c r="G2" s="61"/>
    </row>
    <row r="3" spans="1:12" s="67" customFormat="1" ht="15.95" customHeight="1">
      <c r="A3" s="65" t="s">
        <v>80</v>
      </c>
      <c r="B3" s="222">
        <v>3798000</v>
      </c>
      <c r="C3" s="66" t="s">
        <v>81</v>
      </c>
      <c r="D3" s="63"/>
      <c r="E3" s="64"/>
      <c r="F3" s="64"/>
      <c r="G3" s="61"/>
    </row>
    <row r="4" spans="1:12" s="67" customFormat="1" ht="15.95" customHeight="1">
      <c r="A4" s="65" t="s">
        <v>82</v>
      </c>
      <c r="B4" s="223">
        <v>591000</v>
      </c>
      <c r="C4" s="66" t="s">
        <v>83</v>
      </c>
      <c r="D4" s="63"/>
      <c r="E4" s="64"/>
      <c r="F4" s="64"/>
      <c r="G4" s="61"/>
    </row>
    <row r="5" spans="1:12" s="67" customFormat="1" ht="15.95" customHeight="1">
      <c r="A5" s="65" t="s">
        <v>84</v>
      </c>
      <c r="B5" s="224">
        <v>-2753000</v>
      </c>
      <c r="C5" s="66" t="s">
        <v>85</v>
      </c>
      <c r="D5" s="63"/>
      <c r="E5" s="64"/>
      <c r="F5" s="64"/>
      <c r="G5" s="61"/>
    </row>
    <row r="6" spans="1:12" s="67" customFormat="1" ht="15.95" customHeight="1">
      <c r="A6" s="68" t="s">
        <v>86</v>
      </c>
      <c r="B6" s="224" t="s">
        <v>87</v>
      </c>
      <c r="C6" s="66" t="s">
        <v>88</v>
      </c>
      <c r="D6" s="63"/>
      <c r="E6" s="64"/>
      <c r="F6" s="64"/>
      <c r="G6" s="61"/>
    </row>
    <row r="7" spans="1:12" s="67" customFormat="1" ht="15.95" customHeight="1">
      <c r="A7" s="65" t="s">
        <v>89</v>
      </c>
      <c r="B7" s="222">
        <v>432000</v>
      </c>
      <c r="C7" s="66" t="s">
        <v>90</v>
      </c>
      <c r="D7" s="63"/>
      <c r="E7" s="64"/>
      <c r="F7" s="64"/>
      <c r="G7" s="61"/>
    </row>
    <row r="8" spans="1:12" s="67" customFormat="1" ht="15.95" customHeight="1">
      <c r="A8" s="65" t="s">
        <v>91</v>
      </c>
      <c r="B8" s="223">
        <v>-4100000</v>
      </c>
      <c r="C8" s="66" t="s">
        <v>92</v>
      </c>
      <c r="D8" s="63"/>
      <c r="E8" s="64"/>
      <c r="F8" s="64"/>
      <c r="G8" s="61"/>
    </row>
    <row r="9" spans="1:12" s="67" customFormat="1" ht="15.75" customHeight="1">
      <c r="A9" s="65" t="s">
        <v>93</v>
      </c>
      <c r="B9" s="223">
        <f>'TEE table'!C9</f>
        <v>23475000</v>
      </c>
      <c r="C9" s="69" t="s">
        <v>94</v>
      </c>
      <c r="D9" s="63"/>
      <c r="E9" s="64"/>
      <c r="F9" s="64"/>
      <c r="G9" s="61"/>
      <c r="H9" s="70"/>
      <c r="I9" s="70"/>
      <c r="J9" s="70"/>
      <c r="K9" s="70"/>
      <c r="L9" s="70"/>
    </row>
    <row r="10" spans="1:12" s="67" customFormat="1" ht="15.95" customHeight="1">
      <c r="A10" s="68" t="s">
        <v>95</v>
      </c>
      <c r="B10" s="225">
        <f>'TEE table'!C17</f>
        <v>34945000</v>
      </c>
      <c r="C10" s="69" t="s">
        <v>96</v>
      </c>
      <c r="D10" s="63"/>
      <c r="E10" s="64"/>
      <c r="F10" s="64"/>
      <c r="G10" s="61"/>
      <c r="H10" s="70"/>
      <c r="I10" s="70"/>
      <c r="J10" s="70"/>
      <c r="K10" s="70"/>
      <c r="L10" s="70"/>
    </row>
    <row r="11" spans="1:12" s="67" customFormat="1" ht="16.5" customHeight="1">
      <c r="A11" s="68" t="s">
        <v>97</v>
      </c>
      <c r="B11" s="224">
        <f>'TEE table'!C34</f>
        <v>59767000</v>
      </c>
      <c r="C11" s="66" t="s">
        <v>98</v>
      </c>
      <c r="D11" s="63"/>
      <c r="E11" s="64"/>
      <c r="F11" s="64"/>
      <c r="G11" s="61"/>
      <c r="H11" s="70"/>
      <c r="I11" s="70"/>
      <c r="J11" s="70"/>
      <c r="K11" s="70"/>
      <c r="L11" s="70"/>
    </row>
    <row r="12" spans="1:12" ht="33.75" customHeight="1">
      <c r="A12" s="68" t="s">
        <v>99</v>
      </c>
      <c r="B12" s="224">
        <f>-'PA Table'!C20</f>
        <v>2943000</v>
      </c>
      <c r="C12" s="66" t="s">
        <v>100</v>
      </c>
      <c r="D12" s="63"/>
      <c r="E12" s="64"/>
      <c r="F12" s="64"/>
      <c r="G12" s="61"/>
    </row>
    <row r="13" spans="1:12" ht="15.95" customHeight="1">
      <c r="A13" s="65"/>
      <c r="B13" s="226"/>
      <c r="C13" s="72"/>
      <c r="D13" s="63"/>
      <c r="E13" s="64"/>
      <c r="F13" s="64"/>
      <c r="G13" s="61"/>
    </row>
    <row r="14" spans="1:12" ht="33.75" customHeight="1">
      <c r="A14" s="68" t="s">
        <v>101</v>
      </c>
      <c r="B14" s="224">
        <f>SUM(B3:B12)</f>
        <v>119098000</v>
      </c>
      <c r="C14" s="73" t="s">
        <v>102</v>
      </c>
      <c r="D14" s="63"/>
      <c r="E14" s="64"/>
      <c r="F14" s="64"/>
      <c r="G14" s="61"/>
    </row>
    <row r="15" spans="1:12" ht="15.95" customHeight="1">
      <c r="A15" s="65"/>
      <c r="B15" s="226"/>
      <c r="C15" s="72"/>
      <c r="D15" s="63"/>
      <c r="E15" s="64"/>
      <c r="F15" s="64"/>
      <c r="G15" s="61"/>
    </row>
    <row r="16" spans="1:12" ht="15.95" customHeight="1">
      <c r="A16" s="65" t="s">
        <v>103</v>
      </c>
      <c r="B16" s="227">
        <f>'PA Table'!C23</f>
        <v>61140000</v>
      </c>
      <c r="C16" s="74" t="s">
        <v>104</v>
      </c>
      <c r="D16" s="63"/>
      <c r="E16" s="64"/>
      <c r="F16" s="64"/>
      <c r="G16" s="61"/>
    </row>
    <row r="17" spans="1:7" ht="15.95" customHeight="1">
      <c r="A17" s="65"/>
      <c r="B17" s="226"/>
      <c r="C17" s="72"/>
      <c r="D17" s="63"/>
      <c r="E17" s="64"/>
      <c r="F17" s="64"/>
      <c r="G17" s="61"/>
    </row>
    <row r="18" spans="1:7" ht="15.95" customHeight="1">
      <c r="A18" s="65" t="s">
        <v>105</v>
      </c>
      <c r="B18" s="224">
        <f>B16</f>
        <v>61140000</v>
      </c>
      <c r="C18" s="75" t="s">
        <v>106</v>
      </c>
      <c r="D18" s="63"/>
      <c r="E18" s="64"/>
      <c r="F18" s="64"/>
      <c r="G18" s="61"/>
    </row>
    <row r="19" spans="1:7" ht="15.95" customHeight="1">
      <c r="A19" s="65"/>
      <c r="B19" s="228"/>
      <c r="C19" s="72"/>
      <c r="D19" s="63"/>
      <c r="E19" s="64"/>
      <c r="F19" s="64"/>
      <c r="G19" s="61"/>
    </row>
    <row r="20" spans="1:7" ht="15.95" customHeight="1">
      <c r="A20" s="65" t="s">
        <v>107</v>
      </c>
      <c r="B20" s="97"/>
      <c r="C20" s="72"/>
      <c r="D20" s="63"/>
      <c r="E20" s="64"/>
      <c r="F20" s="64"/>
      <c r="G20" s="61"/>
    </row>
    <row r="21" spans="1:7" ht="15.95" customHeight="1">
      <c r="A21" s="76" t="s">
        <v>108</v>
      </c>
      <c r="B21" s="224">
        <f>B14-B18</f>
        <v>57958000</v>
      </c>
      <c r="C21" s="72" t="s">
        <v>109</v>
      </c>
      <c r="D21" s="63"/>
      <c r="E21" s="64"/>
      <c r="F21" s="64"/>
      <c r="G21" s="61"/>
    </row>
    <row r="22" spans="1:7" ht="15.95" customHeight="1">
      <c r="A22" s="76" t="s">
        <v>110</v>
      </c>
      <c r="B22" s="229">
        <f>B14/B18</f>
        <v>1.9479555119398102</v>
      </c>
      <c r="C22" s="77" t="s">
        <v>111</v>
      </c>
      <c r="D22" s="64"/>
      <c r="E22" s="64"/>
      <c r="F22" s="64"/>
      <c r="G22" s="61"/>
    </row>
    <row r="23" spans="1:7" ht="15.95" customHeight="1">
      <c r="A23" s="61"/>
      <c r="B23" s="71"/>
      <c r="C23" s="61"/>
      <c r="D23" s="64"/>
      <c r="E23" s="64"/>
      <c r="F23" s="64"/>
      <c r="G23" s="64"/>
    </row>
    <row r="24" spans="1:7" ht="15.95" customHeight="1">
      <c r="A24" s="327" t="s">
        <v>112</v>
      </c>
      <c r="B24" s="327"/>
      <c r="C24" s="327"/>
      <c r="D24" s="64"/>
      <c r="E24" s="64"/>
      <c r="F24" s="64"/>
      <c r="G24" s="64"/>
    </row>
    <row r="25" spans="1:7" ht="15.95" customHeight="1">
      <c r="A25" s="327"/>
      <c r="B25" s="327"/>
      <c r="C25" s="327"/>
      <c r="D25" s="78"/>
      <c r="E25" s="79"/>
      <c r="F25" s="79"/>
    </row>
    <row r="26" spans="1:7" ht="15.95" customHeight="1">
      <c r="A26" s="327"/>
      <c r="B26" s="327"/>
      <c r="C26" s="327"/>
      <c r="D26" s="79"/>
      <c r="E26" s="79"/>
      <c r="F26" s="79"/>
    </row>
    <row r="27" spans="1:7" ht="15.95" customHeight="1">
      <c r="A27" s="80"/>
      <c r="B27" s="79"/>
      <c r="C27" s="81"/>
      <c r="D27" s="79"/>
      <c r="E27" s="79"/>
      <c r="F27" s="79"/>
    </row>
    <row r="28" spans="1:7" ht="15.95" customHeight="1">
      <c r="A28" s="82"/>
      <c r="B28" s="79"/>
      <c r="C28" s="81"/>
      <c r="D28" s="78"/>
      <c r="E28" s="79"/>
      <c r="F28" s="79"/>
    </row>
    <row r="29" spans="1:7" ht="15.95" customHeight="1">
      <c r="A29" s="82"/>
      <c r="B29" s="79"/>
      <c r="C29" s="83"/>
      <c r="D29" s="79"/>
      <c r="E29" s="79"/>
      <c r="F29" s="79"/>
    </row>
    <row r="30" spans="1:7" ht="15.95" customHeight="1">
      <c r="A30" s="82"/>
      <c r="B30" s="84"/>
      <c r="C30" s="83"/>
      <c r="D30" s="79"/>
      <c r="E30" s="79"/>
      <c r="F30" s="79"/>
    </row>
    <row r="31" spans="1:7" ht="15.95" customHeight="1"/>
  </sheetData>
  <mergeCells count="2">
    <mergeCell ref="A1:C1"/>
    <mergeCell ref="A24:C26"/>
  </mergeCells>
  <pageMargins left="0.35433070866141736" right="0.74803149606299213"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32"/>
  <sheetViews>
    <sheetView workbookViewId="0">
      <selection activeCell="B14" sqref="B14"/>
    </sheetView>
  </sheetViews>
  <sheetFormatPr defaultColWidth="8.7109375" defaultRowHeight="24" customHeight="1"/>
  <cols>
    <col min="1" max="1" width="46.42578125" style="60" customWidth="1"/>
    <col min="2" max="2" width="15.28515625" style="85" customWidth="1"/>
    <col min="3" max="3" width="22.5703125" style="86" customWidth="1"/>
    <col min="4" max="6" width="15.140625" style="84" customWidth="1"/>
    <col min="7" max="7" width="15.140625" style="60" customWidth="1"/>
    <col min="8" max="16384" width="8.7109375" style="60"/>
  </cols>
  <sheetData>
    <row r="1" spans="1:12" ht="24" customHeight="1">
      <c r="A1" s="326" t="s">
        <v>79</v>
      </c>
      <c r="B1" s="326"/>
      <c r="C1" s="326"/>
      <c r="D1" s="59"/>
      <c r="E1" s="59"/>
      <c r="F1" s="59"/>
    </row>
    <row r="2" spans="1:12" ht="15.95" customHeight="1">
      <c r="A2" s="61"/>
      <c r="B2" s="62"/>
      <c r="C2" s="61"/>
      <c r="D2" s="63"/>
      <c r="E2" s="64"/>
      <c r="F2" s="64"/>
      <c r="G2" s="61"/>
    </row>
    <row r="3" spans="1:12" s="67" customFormat="1" ht="15.95" customHeight="1">
      <c r="A3" s="65" t="s">
        <v>80</v>
      </c>
      <c r="B3" s="222">
        <f>'AMCB Table (initial)'!B3</f>
        <v>3798000</v>
      </c>
      <c r="C3" s="66" t="s">
        <v>81</v>
      </c>
      <c r="D3" s="63"/>
      <c r="E3" s="64"/>
      <c r="F3" s="64"/>
      <c r="G3" s="61"/>
    </row>
    <row r="4" spans="1:12" s="67" customFormat="1" ht="15.95" customHeight="1">
      <c r="A4" s="65" t="s">
        <v>82</v>
      </c>
      <c r="B4" s="223">
        <f>'AMCB Table (initial)'!B4</f>
        <v>591000</v>
      </c>
      <c r="C4" s="66" t="s">
        <v>83</v>
      </c>
      <c r="D4" s="63"/>
      <c r="E4" s="64"/>
      <c r="F4" s="64"/>
      <c r="G4" s="61"/>
    </row>
    <row r="5" spans="1:12" s="67" customFormat="1" ht="15.95" customHeight="1">
      <c r="A5" s="65" t="s">
        <v>84</v>
      </c>
      <c r="B5" s="224">
        <f>'AMCB Table (initial)'!B5</f>
        <v>-2753000</v>
      </c>
      <c r="C5" s="66" t="s">
        <v>85</v>
      </c>
      <c r="D5" s="63"/>
      <c r="E5" s="64"/>
      <c r="F5" s="64"/>
      <c r="G5" s="61"/>
    </row>
    <row r="6" spans="1:12" s="67" customFormat="1" ht="15.95" customHeight="1">
      <c r="A6" s="68" t="s">
        <v>86</v>
      </c>
      <c r="B6" s="224" t="str">
        <f>'AMCB Table (initial)'!B6</f>
        <v>-</v>
      </c>
      <c r="C6" s="66" t="s">
        <v>88</v>
      </c>
      <c r="D6" s="63"/>
      <c r="E6" s="64"/>
      <c r="F6" s="64"/>
      <c r="G6" s="61"/>
    </row>
    <row r="7" spans="1:12" s="67" customFormat="1" ht="15.95" customHeight="1">
      <c r="A7" s="65" t="s">
        <v>89</v>
      </c>
      <c r="B7" s="222">
        <f>'AMCB Table (initial)'!B7</f>
        <v>432000</v>
      </c>
      <c r="C7" s="66" t="s">
        <v>90</v>
      </c>
      <c r="D7" s="63"/>
      <c r="E7" s="64"/>
      <c r="F7" s="64"/>
      <c r="G7" s="61"/>
    </row>
    <row r="8" spans="1:12" s="67" customFormat="1" ht="15.95" customHeight="1">
      <c r="A8" s="65" t="s">
        <v>91</v>
      </c>
      <c r="B8" s="222">
        <f>'AMCB Table (initial)'!B8</f>
        <v>-4100000</v>
      </c>
      <c r="C8" s="66" t="s">
        <v>92</v>
      </c>
      <c r="D8" s="63"/>
      <c r="E8" s="64"/>
      <c r="F8" s="64"/>
      <c r="G8" s="61"/>
    </row>
    <row r="9" spans="1:12" s="67" customFormat="1" ht="15.75" customHeight="1">
      <c r="A9" s="65" t="s">
        <v>93</v>
      </c>
      <c r="B9" s="223">
        <f>'TEE table'!C9</f>
        <v>23475000</v>
      </c>
      <c r="C9" s="69" t="s">
        <v>94</v>
      </c>
      <c r="D9" s="63"/>
      <c r="E9" s="64"/>
      <c r="F9" s="64"/>
      <c r="G9" s="61"/>
      <c r="H9" s="70"/>
      <c r="I9" s="70"/>
      <c r="J9" s="70"/>
      <c r="K9" s="70"/>
      <c r="L9" s="70"/>
    </row>
    <row r="10" spans="1:12" s="67" customFormat="1" ht="15.95" customHeight="1">
      <c r="A10" s="68" t="s">
        <v>95</v>
      </c>
      <c r="B10" s="225">
        <f>'TEE table'!C17</f>
        <v>34945000</v>
      </c>
      <c r="C10" s="69" t="s">
        <v>96</v>
      </c>
      <c r="D10" s="63"/>
      <c r="E10" s="64"/>
      <c r="F10" s="64"/>
      <c r="G10" s="61"/>
      <c r="H10" s="70"/>
      <c r="I10" s="70"/>
      <c r="J10" s="70"/>
      <c r="K10" s="70"/>
      <c r="L10" s="70"/>
    </row>
    <row r="11" spans="1:12" s="67" customFormat="1" ht="16.5" customHeight="1">
      <c r="A11" s="68" t="s">
        <v>97</v>
      </c>
      <c r="B11" s="224">
        <f>'TEE table'!C34</f>
        <v>59767000</v>
      </c>
      <c r="C11" s="66" t="s">
        <v>98</v>
      </c>
      <c r="D11" s="63"/>
      <c r="E11" s="64"/>
      <c r="F11" s="64"/>
      <c r="G11" s="61"/>
      <c r="H11" s="70"/>
      <c r="I11" s="70"/>
      <c r="J11" s="70"/>
      <c r="K11" s="70"/>
      <c r="L11" s="70"/>
    </row>
    <row r="12" spans="1:12" ht="33.75" customHeight="1">
      <c r="A12" s="68" t="s">
        <v>99</v>
      </c>
      <c r="B12" s="224">
        <f>-'PA Table'!C20</f>
        <v>2943000</v>
      </c>
      <c r="C12" s="66" t="s">
        <v>100</v>
      </c>
      <c r="D12" s="63"/>
      <c r="E12" s="64"/>
      <c r="F12" s="64"/>
      <c r="G12" s="61"/>
    </row>
    <row r="13" spans="1:12" s="67" customFormat="1" ht="15.95" customHeight="1">
      <c r="A13" s="174" t="s">
        <v>113</v>
      </c>
      <c r="B13" s="224">
        <v>5414000</v>
      </c>
      <c r="C13" s="66"/>
      <c r="D13" s="63"/>
      <c r="E13" s="64"/>
      <c r="F13" s="64"/>
      <c r="G13" s="61"/>
    </row>
    <row r="14" spans="1:12" s="67" customFormat="1" ht="15.95" customHeight="1">
      <c r="A14" s="174" t="s">
        <v>114</v>
      </c>
      <c r="B14" s="224">
        <v>20003000</v>
      </c>
      <c r="C14" s="66"/>
      <c r="D14" s="63"/>
      <c r="E14" s="64"/>
      <c r="F14" s="64"/>
      <c r="G14" s="61"/>
    </row>
    <row r="15" spans="1:12" ht="15.95" customHeight="1">
      <c r="A15" s="65"/>
      <c r="B15" s="226"/>
      <c r="C15" s="72"/>
      <c r="D15" s="63"/>
      <c r="E15" s="64"/>
      <c r="F15" s="64"/>
      <c r="G15" s="61"/>
    </row>
    <row r="16" spans="1:12" ht="33.75" customHeight="1">
      <c r="A16" s="68" t="s">
        <v>101</v>
      </c>
      <c r="B16" s="224">
        <f>SUM(B3:B14)</f>
        <v>144515000</v>
      </c>
      <c r="C16" s="73" t="s">
        <v>102</v>
      </c>
      <c r="D16" s="63"/>
      <c r="E16" s="64"/>
      <c r="F16" s="64"/>
      <c r="G16" s="61"/>
    </row>
    <row r="17" spans="1:10" ht="15.95" customHeight="1">
      <c r="A17" s="65"/>
      <c r="B17" s="226"/>
      <c r="C17" s="72"/>
      <c r="D17" s="63"/>
      <c r="E17" s="64"/>
      <c r="F17" s="64"/>
      <c r="G17" s="61"/>
    </row>
    <row r="18" spans="1:10" ht="15.95" customHeight="1">
      <c r="A18" s="65" t="s">
        <v>103</v>
      </c>
      <c r="B18" s="227">
        <f>'PA Table'!C23</f>
        <v>61140000</v>
      </c>
      <c r="C18" s="74" t="s">
        <v>104</v>
      </c>
      <c r="D18" s="63"/>
      <c r="E18" s="64"/>
      <c r="F18" s="64"/>
      <c r="G18" s="61"/>
    </row>
    <row r="19" spans="1:10" ht="15.95" customHeight="1">
      <c r="A19" s="65"/>
      <c r="B19" s="226"/>
      <c r="C19" s="72"/>
      <c r="D19" s="63"/>
      <c r="E19" s="64"/>
      <c r="F19" s="64"/>
      <c r="G19" s="61"/>
    </row>
    <row r="20" spans="1:10" ht="15.95" customHeight="1">
      <c r="A20" s="65" t="s">
        <v>105</v>
      </c>
      <c r="B20" s="224">
        <f>B18</f>
        <v>61140000</v>
      </c>
      <c r="C20" s="75" t="s">
        <v>106</v>
      </c>
      <c r="D20" s="63"/>
      <c r="E20" s="64"/>
      <c r="F20" s="64"/>
      <c r="G20" s="61"/>
    </row>
    <row r="21" spans="1:10" ht="15.95" customHeight="1">
      <c r="A21" s="65"/>
      <c r="B21" s="228"/>
      <c r="C21" s="72"/>
      <c r="D21" s="63"/>
      <c r="E21" s="64"/>
      <c r="F21" s="64"/>
      <c r="G21" s="61"/>
    </row>
    <row r="22" spans="1:10" ht="15.95" customHeight="1">
      <c r="A22" s="65" t="s">
        <v>107</v>
      </c>
      <c r="B22" s="97"/>
      <c r="C22" s="72"/>
      <c r="D22" s="64"/>
      <c r="E22" s="64"/>
      <c r="F22" s="64"/>
      <c r="G22" s="61"/>
    </row>
    <row r="23" spans="1:10" ht="15.95" customHeight="1">
      <c r="A23" s="76" t="s">
        <v>108</v>
      </c>
      <c r="B23" s="224">
        <f>B16-B20</f>
        <v>83375000</v>
      </c>
      <c r="C23" s="72" t="s">
        <v>109</v>
      </c>
      <c r="D23" s="64"/>
      <c r="E23" s="64"/>
      <c r="F23" s="64"/>
      <c r="G23" s="64"/>
      <c r="J23" s="60" t="s">
        <v>115</v>
      </c>
    </row>
    <row r="24" spans="1:10" ht="15.95" customHeight="1">
      <c r="A24" s="76" t="s">
        <v>110</v>
      </c>
      <c r="B24" s="229">
        <f>B16/B20</f>
        <v>2.3636735361465488</v>
      </c>
      <c r="C24" s="77" t="s">
        <v>111</v>
      </c>
      <c r="D24" s="64"/>
      <c r="E24" s="64"/>
      <c r="F24" s="64"/>
      <c r="G24" s="64"/>
    </row>
    <row r="25" spans="1:10" ht="15.95" customHeight="1">
      <c r="A25" s="61"/>
      <c r="B25" s="71"/>
      <c r="C25" s="61"/>
      <c r="D25" s="78"/>
      <c r="E25" s="79"/>
      <c r="F25" s="79"/>
    </row>
    <row r="26" spans="1:10" ht="15.95" customHeight="1">
      <c r="A26" s="327" t="s">
        <v>112</v>
      </c>
      <c r="B26" s="327"/>
      <c r="C26" s="327"/>
      <c r="D26" s="79"/>
      <c r="E26" s="79"/>
      <c r="F26" s="79"/>
    </row>
    <row r="27" spans="1:10" ht="15.95" customHeight="1">
      <c r="A27" s="327"/>
      <c r="B27" s="327"/>
      <c r="C27" s="327"/>
      <c r="D27" s="79"/>
      <c r="E27" s="79"/>
      <c r="F27" s="79"/>
    </row>
    <row r="28" spans="1:10" ht="15.95" customHeight="1">
      <c r="A28" s="327"/>
      <c r="B28" s="327"/>
      <c r="C28" s="327"/>
      <c r="D28" s="78"/>
      <c r="E28" s="79"/>
      <c r="F28" s="79"/>
    </row>
    <row r="29" spans="1:10" ht="15.95" customHeight="1">
      <c r="A29" s="80"/>
      <c r="B29" s="79"/>
      <c r="C29" s="81"/>
      <c r="D29" s="79"/>
      <c r="E29" s="79"/>
      <c r="F29" s="79"/>
    </row>
    <row r="30" spans="1:10" ht="15.95" customHeight="1">
      <c r="A30" s="82"/>
      <c r="B30" s="79"/>
      <c r="C30" s="81"/>
      <c r="D30" s="79"/>
      <c r="E30" s="79"/>
      <c r="F30" s="79"/>
    </row>
    <row r="31" spans="1:10" ht="15.95" customHeight="1">
      <c r="A31" s="82"/>
      <c r="B31" s="79"/>
      <c r="C31" s="83"/>
    </row>
    <row r="32" spans="1:10" ht="24" customHeight="1">
      <c r="A32" s="82"/>
      <c r="B32" s="84"/>
      <c r="C32" s="83"/>
    </row>
  </sheetData>
  <mergeCells count="2">
    <mergeCell ref="A1:C1"/>
    <mergeCell ref="A26:C28"/>
  </mergeCells>
  <pageMargins left="0.35433070866141736" right="0.74803149606299213"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Y42"/>
  <sheetViews>
    <sheetView tabSelected="1" workbookViewId="0">
      <selection activeCell="H3" sqref="H3"/>
    </sheetView>
  </sheetViews>
  <sheetFormatPr defaultColWidth="9.140625" defaultRowHeight="12.75"/>
  <cols>
    <col min="1" max="1" width="1.28515625" style="123" customWidth="1"/>
    <col min="2" max="2" width="4.85546875" style="143" customWidth="1"/>
    <col min="3" max="3" width="19.85546875" style="123" customWidth="1"/>
    <col min="4" max="4" width="62.42578125" style="144" customWidth="1"/>
    <col min="5" max="8" width="6.5703125" style="144" customWidth="1"/>
    <col min="9" max="9" width="7.140625" style="144" customWidth="1"/>
    <col min="10" max="10" width="6.5703125" style="144" customWidth="1"/>
    <col min="11" max="11" width="15.42578125" style="144" customWidth="1"/>
    <col min="12" max="12" width="14.85546875" style="144" customWidth="1"/>
    <col min="13" max="13" width="31.28515625" style="145" customWidth="1"/>
    <col min="14" max="14" width="20.28515625" style="146" customWidth="1"/>
    <col min="15" max="15" width="1" style="123" customWidth="1"/>
    <col min="16" max="16384" width="9.140625" style="123"/>
  </cols>
  <sheetData>
    <row r="1" spans="1:25" s="94" customFormat="1" ht="6" customHeight="1" thickBot="1">
      <c r="A1" s="87"/>
      <c r="B1" s="88"/>
      <c r="C1" s="89"/>
      <c r="D1" s="90"/>
      <c r="E1" s="90"/>
      <c r="F1" s="90"/>
      <c r="G1" s="90"/>
      <c r="H1" s="90"/>
      <c r="I1" s="90"/>
      <c r="J1" s="90"/>
      <c r="K1" s="90"/>
      <c r="L1" s="90"/>
      <c r="M1" s="91"/>
      <c r="N1" s="92"/>
      <c r="O1" s="93"/>
    </row>
    <row r="2" spans="1:25" s="94" customFormat="1" ht="16.5" customHeight="1" thickBot="1">
      <c r="A2" s="95"/>
      <c r="B2" s="96" t="s">
        <v>116</v>
      </c>
      <c r="D2" s="97"/>
      <c r="E2" s="330" t="s">
        <v>117</v>
      </c>
      <c r="F2" s="331"/>
      <c r="G2" s="332"/>
      <c r="H2" s="230">
        <v>44895</v>
      </c>
      <c r="I2" s="182"/>
      <c r="J2" s="183"/>
      <c r="M2" s="333" t="s">
        <v>118</v>
      </c>
      <c r="N2" s="334"/>
      <c r="O2" s="98"/>
    </row>
    <row r="3" spans="1:25" s="94" customFormat="1" ht="3" customHeight="1" thickBot="1">
      <c r="A3" s="95"/>
      <c r="B3" s="99"/>
      <c r="D3" s="97"/>
      <c r="E3" s="97"/>
      <c r="F3" s="97"/>
      <c r="G3" s="97"/>
      <c r="H3" s="97"/>
      <c r="I3" s="97"/>
      <c r="J3" s="97"/>
      <c r="K3" s="97"/>
      <c r="L3" s="97"/>
      <c r="M3" s="335"/>
      <c r="N3" s="336"/>
      <c r="O3" s="100"/>
      <c r="P3" s="97"/>
      <c r="Q3" s="97"/>
      <c r="T3" s="97"/>
    </row>
    <row r="4" spans="1:25" s="94" customFormat="1" ht="12.75" customHeight="1">
      <c r="A4" s="95"/>
      <c r="B4" s="365" t="s">
        <v>119</v>
      </c>
      <c r="C4" s="366"/>
      <c r="D4" s="367" t="s">
        <v>120</v>
      </c>
      <c r="E4" s="368"/>
      <c r="F4" s="368"/>
      <c r="G4" s="368"/>
      <c r="H4" s="368"/>
      <c r="I4" s="368"/>
      <c r="J4" s="368"/>
      <c r="K4" s="368"/>
      <c r="L4" s="369"/>
      <c r="M4" s="101" t="s">
        <v>121</v>
      </c>
      <c r="N4" s="180"/>
      <c r="O4" s="102"/>
    </row>
    <row r="5" spans="1:25" s="94" customFormat="1" ht="12.75" customHeight="1">
      <c r="A5" s="95"/>
      <c r="B5" s="370" t="s">
        <v>122</v>
      </c>
      <c r="C5" s="371"/>
      <c r="D5" s="374"/>
      <c r="E5" s="375"/>
      <c r="F5" s="375"/>
      <c r="G5" s="375"/>
      <c r="H5" s="375"/>
      <c r="I5" s="375"/>
      <c r="J5" s="375"/>
      <c r="K5" s="375"/>
      <c r="L5" s="376"/>
      <c r="M5" s="103" t="s">
        <v>123</v>
      </c>
      <c r="N5" s="181"/>
      <c r="O5" s="102"/>
    </row>
    <row r="6" spans="1:25" s="94" customFormat="1" ht="13.5" customHeight="1" thickBot="1">
      <c r="A6" s="95"/>
      <c r="B6" s="372"/>
      <c r="C6" s="373"/>
      <c r="D6" s="377"/>
      <c r="E6" s="378"/>
      <c r="F6" s="378"/>
      <c r="G6" s="378"/>
      <c r="H6" s="378"/>
      <c r="I6" s="378"/>
      <c r="J6" s="378"/>
      <c r="K6" s="378"/>
      <c r="L6" s="379"/>
      <c r="M6" s="104" t="s">
        <v>124</v>
      </c>
      <c r="N6" s="105" t="s">
        <v>125</v>
      </c>
      <c r="O6" s="102"/>
    </row>
    <row r="7" spans="1:25" s="94" customFormat="1" ht="3" customHeight="1" thickBot="1">
      <c r="A7" s="95"/>
      <c r="B7" s="106"/>
      <c r="C7" s="107"/>
      <c r="D7" s="108"/>
      <c r="E7" s="109"/>
      <c r="F7" s="110"/>
      <c r="G7" s="110"/>
      <c r="H7" s="110"/>
      <c r="I7" s="110"/>
      <c r="J7" s="110"/>
      <c r="K7" s="110"/>
      <c r="L7" s="110"/>
      <c r="M7" s="110"/>
      <c r="N7" s="111"/>
      <c r="O7" s="102"/>
    </row>
    <row r="8" spans="1:25" s="94" customFormat="1" ht="12.75" customHeight="1">
      <c r="A8" s="95"/>
      <c r="B8" s="333" t="s">
        <v>126</v>
      </c>
      <c r="C8" s="380"/>
      <c r="D8" s="112" t="s">
        <v>127</v>
      </c>
      <c r="E8" s="381" t="s">
        <v>128</v>
      </c>
      <c r="F8" s="382"/>
      <c r="G8" s="382"/>
      <c r="H8" s="382"/>
      <c r="I8" s="382"/>
      <c r="J8" s="382"/>
      <c r="K8" s="382"/>
      <c r="L8" s="382"/>
      <c r="M8" s="382"/>
      <c r="N8" s="383"/>
      <c r="O8" s="100"/>
      <c r="Q8" s="384"/>
      <c r="R8" s="384"/>
      <c r="S8" s="384"/>
      <c r="T8" s="384"/>
      <c r="U8" s="384"/>
      <c r="V8" s="384"/>
      <c r="W8" s="384"/>
      <c r="X8" s="384"/>
      <c r="Y8" s="113"/>
    </row>
    <row r="9" spans="1:25" s="94" customFormat="1" ht="12.75" customHeight="1">
      <c r="A9" s="95"/>
      <c r="B9" s="114"/>
      <c r="C9" s="113"/>
      <c r="D9" s="114"/>
      <c r="E9" s="385" t="s">
        <v>129</v>
      </c>
      <c r="F9" s="386"/>
      <c r="G9" s="386"/>
      <c r="H9" s="386"/>
      <c r="I9" s="386"/>
      <c r="J9" s="387"/>
      <c r="K9" s="385" t="s">
        <v>130</v>
      </c>
      <c r="L9" s="387"/>
      <c r="M9" s="115" t="s">
        <v>131</v>
      </c>
      <c r="N9" s="116" t="s">
        <v>132</v>
      </c>
      <c r="O9" s="100"/>
      <c r="Q9" s="113"/>
      <c r="R9" s="113"/>
      <c r="S9" s="113"/>
      <c r="T9" s="113"/>
      <c r="U9" s="113"/>
      <c r="V9" s="113"/>
      <c r="W9" s="113"/>
      <c r="X9" s="113"/>
      <c r="Y9" s="113"/>
    </row>
    <row r="10" spans="1:25" s="94" customFormat="1" ht="24.75" thickBot="1">
      <c r="A10" s="95"/>
      <c r="B10" s="117"/>
      <c r="C10" s="118"/>
      <c r="D10" s="117"/>
      <c r="E10" s="388"/>
      <c r="F10" s="389"/>
      <c r="G10" s="389"/>
      <c r="H10" s="389"/>
      <c r="I10" s="389"/>
      <c r="J10" s="390"/>
      <c r="K10" s="388"/>
      <c r="L10" s="390"/>
      <c r="M10" s="119" t="s">
        <v>133</v>
      </c>
      <c r="N10" s="120" t="s">
        <v>134</v>
      </c>
      <c r="O10" s="100"/>
      <c r="Q10" s="384"/>
      <c r="R10" s="384"/>
      <c r="S10" s="384"/>
      <c r="T10" s="384"/>
      <c r="U10" s="384"/>
      <c r="V10" s="384"/>
      <c r="W10" s="384"/>
      <c r="X10" s="384"/>
      <c r="Y10" s="113"/>
    </row>
    <row r="11" spans="1:25" ht="37.5" customHeight="1">
      <c r="A11" s="121"/>
      <c r="B11" s="415" t="s">
        <v>135</v>
      </c>
      <c r="C11" s="417" t="s">
        <v>136</v>
      </c>
      <c r="D11" s="419" t="s">
        <v>137</v>
      </c>
      <c r="E11" s="351" t="s">
        <v>138</v>
      </c>
      <c r="F11" s="351"/>
      <c r="G11" s="351"/>
      <c r="H11" s="351"/>
      <c r="I11" s="352"/>
      <c r="J11" s="202" t="str">
        <f>IF('TEE table'!C21&lt;0,"-","")&amp;"£"&amp;ABS(ROUND('TEE table'!C21/1000000,1))&amp;"m"</f>
        <v>£44m</v>
      </c>
      <c r="K11" s="353" t="s">
        <v>139</v>
      </c>
      <c r="L11" s="354"/>
      <c r="M11" s="359" t="str">
        <f>IF('TEE table'!C34&lt;0,"-","")&amp;"£"&amp;ABS(ROUND('TEE table'!C34/1000000,1))&amp;"m
[Highway User Benefits: "&amp;IF(SUM('TEE table'!C21:C22)&lt;0,"-","")&amp;"£"&amp;ABS(ROUND(SUM('TEE table'!C21:C22)/1000000,1))&amp;"m
Construction Delays: "&amp;IF('TEE table'!C24&lt;0,"-","")&amp;"£"&amp;ABS(ROUND('TEE table'!C24/1000000,1))&amp;"m
Developer contributions: "&amp;IF('TEE table'!C33&lt;0,"-","")&amp;"£"&amp;ABS(ROUND('TEE table'!C33/1000000,1))&amp;"m]"</f>
        <v>£59.8m
[Highway User Benefits: £48.5m
Construction Delays: -£0.2m
Developer contributions: -£7.2m]</v>
      </c>
      <c r="N11" s="337" t="s">
        <v>140</v>
      </c>
      <c r="O11" s="122"/>
    </row>
    <row r="12" spans="1:25">
      <c r="A12" s="121"/>
      <c r="B12" s="415"/>
      <c r="C12" s="418"/>
      <c r="D12" s="420"/>
      <c r="E12" s="340" t="s">
        <v>141</v>
      </c>
      <c r="F12" s="341"/>
      <c r="G12" s="341"/>
      <c r="H12" s="341"/>
      <c r="I12" s="341"/>
      <c r="J12" s="342"/>
      <c r="K12" s="355"/>
      <c r="L12" s="356"/>
      <c r="M12" s="360"/>
      <c r="N12" s="338"/>
      <c r="O12" s="122"/>
    </row>
    <row r="13" spans="1:25">
      <c r="A13" s="121"/>
      <c r="B13" s="415"/>
      <c r="C13" s="418"/>
      <c r="D13" s="420"/>
      <c r="E13" s="343" t="s">
        <v>142</v>
      </c>
      <c r="F13" s="344"/>
      <c r="G13" s="345" t="s">
        <v>143</v>
      </c>
      <c r="H13" s="344"/>
      <c r="I13" s="344" t="s">
        <v>144</v>
      </c>
      <c r="J13" s="346"/>
      <c r="K13" s="355"/>
      <c r="L13" s="356"/>
      <c r="M13" s="360"/>
      <c r="N13" s="338"/>
      <c r="O13" s="122"/>
    </row>
    <row r="14" spans="1:25" ht="29.45" customHeight="1" thickBot="1">
      <c r="A14" s="121"/>
      <c r="B14" s="415"/>
      <c r="C14" s="418"/>
      <c r="D14" s="421"/>
      <c r="E14" s="347" t="s">
        <v>145</v>
      </c>
      <c r="F14" s="348"/>
      <c r="G14" s="349" t="s">
        <v>146</v>
      </c>
      <c r="H14" s="349"/>
      <c r="I14" s="349" t="s">
        <v>147</v>
      </c>
      <c r="J14" s="350"/>
      <c r="K14" s="357"/>
      <c r="L14" s="358"/>
      <c r="M14" s="360"/>
      <c r="N14" s="339"/>
      <c r="O14" s="122"/>
    </row>
    <row r="15" spans="1:25" ht="59.25" customHeight="1" thickTop="1" thickBot="1">
      <c r="A15" s="121"/>
      <c r="B15" s="415"/>
      <c r="C15" s="196" t="s">
        <v>148</v>
      </c>
      <c r="D15" s="197" t="s">
        <v>149</v>
      </c>
      <c r="E15" s="422" t="s">
        <v>150</v>
      </c>
      <c r="F15" s="423"/>
      <c r="G15" s="423"/>
      <c r="H15" s="423"/>
      <c r="I15" s="423"/>
      <c r="J15" s="424"/>
      <c r="K15" s="411" t="s">
        <v>139</v>
      </c>
      <c r="L15" s="411"/>
      <c r="M15" s="147" t="str">
        <f>"£"&amp;ROUND(2083546/1000000,1)&amp;"m"</f>
        <v>£2.1m</v>
      </c>
      <c r="N15" s="203"/>
      <c r="O15" s="122"/>
    </row>
    <row r="16" spans="1:25" ht="46.9" customHeight="1" thickTop="1">
      <c r="A16" s="121"/>
      <c r="B16" s="415"/>
      <c r="C16" s="196" t="s">
        <v>151</v>
      </c>
      <c r="D16" s="197" t="s">
        <v>152</v>
      </c>
      <c r="E16" s="422" t="s">
        <v>153</v>
      </c>
      <c r="F16" s="423"/>
      <c r="G16" s="423"/>
      <c r="H16" s="423"/>
      <c r="I16" s="423"/>
      <c r="J16" s="424"/>
      <c r="K16" s="425" t="s">
        <v>154</v>
      </c>
      <c r="L16" s="426"/>
      <c r="M16" s="328" t="str">
        <f>IF('AMCB Table (adjusted)'!B14&lt;0,"-","")&amp;"£"&amp;ABS(ROUND('AMCB Table (adjusted)'!B14/1000000,1))&amp;"m"</f>
        <v>£20m</v>
      </c>
      <c r="N16" s="203"/>
      <c r="O16" s="122"/>
    </row>
    <row r="17" spans="1:15" ht="53.45" customHeight="1" thickBot="1">
      <c r="A17" s="121"/>
      <c r="B17" s="416"/>
      <c r="C17" s="198" t="s">
        <v>155</v>
      </c>
      <c r="D17" s="197" t="s">
        <v>156</v>
      </c>
      <c r="E17" s="361" t="s">
        <v>157</v>
      </c>
      <c r="F17" s="362"/>
      <c r="G17" s="362"/>
      <c r="H17" s="362"/>
      <c r="I17" s="362"/>
      <c r="J17" s="363"/>
      <c r="K17" s="364" t="s">
        <v>139</v>
      </c>
      <c r="L17" s="364"/>
      <c r="M17" s="329"/>
      <c r="N17" s="204"/>
      <c r="O17" s="122"/>
    </row>
    <row r="18" spans="1:15" ht="236.25">
      <c r="A18" s="121"/>
      <c r="B18" s="391" t="s">
        <v>158</v>
      </c>
      <c r="C18" s="199" t="s">
        <v>159</v>
      </c>
      <c r="D18" s="200" t="s">
        <v>160</v>
      </c>
      <c r="E18" s="394" t="s">
        <v>161</v>
      </c>
      <c r="F18" s="395"/>
      <c r="G18" s="395"/>
      <c r="H18" s="395"/>
      <c r="I18" s="395"/>
      <c r="J18" s="396"/>
      <c r="K18" s="397" t="s">
        <v>139</v>
      </c>
      <c r="L18" s="354"/>
      <c r="M18" s="201" t="str">
        <f>IF('AMCB Table (initial)'!B3&lt;0,"-","")&amp;"£"&amp;ABS(ROUND('AMCB Table (initial)'!B3/1000000,1))&amp;"m"</f>
        <v>£3.8m</v>
      </c>
      <c r="N18" s="214" t="s">
        <v>162</v>
      </c>
      <c r="O18" s="122"/>
    </row>
    <row r="19" spans="1:15" ht="102" thickBot="1">
      <c r="A19" s="121"/>
      <c r="B19" s="392"/>
      <c r="C19" s="125" t="s">
        <v>163</v>
      </c>
      <c r="D19" s="205" t="s">
        <v>164</v>
      </c>
      <c r="E19" s="398" t="s">
        <v>165</v>
      </c>
      <c r="F19" s="399"/>
      <c r="G19" s="399"/>
      <c r="H19" s="399"/>
      <c r="I19" s="399"/>
      <c r="J19" s="400"/>
      <c r="K19" s="401" t="s">
        <v>139</v>
      </c>
      <c r="L19" s="402"/>
      <c r="M19" s="206" t="str">
        <f>IF('AMCB Table (initial)'!B4&lt;0,"-","")&amp;"£"&amp;ABS(ROUND('AMCB Table (initial)'!B4/1000000,1))&amp;"m"</f>
        <v>£0.6m</v>
      </c>
      <c r="N19" s="217" t="s">
        <v>166</v>
      </c>
      <c r="O19" s="122"/>
    </row>
    <row r="20" spans="1:15" ht="13.5" thickTop="1">
      <c r="A20" s="121"/>
      <c r="B20" s="392"/>
      <c r="C20" s="403" t="s">
        <v>167</v>
      </c>
      <c r="D20" s="405" t="s">
        <v>168</v>
      </c>
      <c r="E20" s="407" t="s">
        <v>169</v>
      </c>
      <c r="F20" s="408"/>
      <c r="G20" s="408"/>
      <c r="H20" s="408"/>
      <c r="I20" s="408"/>
      <c r="J20" s="215" t="s">
        <v>170</v>
      </c>
      <c r="K20" s="409" t="s">
        <v>139</v>
      </c>
      <c r="L20" s="410"/>
      <c r="M20" s="427" t="str">
        <f>IF('AMCB Table (initial)'!B5&lt;0,"-","")&amp;"£"&amp;ABS(ROUND('AMCB Table (initial)'!B5/1000000,1))&amp;"m"</f>
        <v>-£2.8m</v>
      </c>
      <c r="N20" s="428"/>
      <c r="O20" s="122"/>
    </row>
    <row r="21" spans="1:15" ht="21" customHeight="1" thickBot="1">
      <c r="A21" s="121"/>
      <c r="B21" s="392"/>
      <c r="C21" s="404"/>
      <c r="D21" s="406"/>
      <c r="E21" s="430" t="s">
        <v>171</v>
      </c>
      <c r="F21" s="431"/>
      <c r="G21" s="431"/>
      <c r="H21" s="431"/>
      <c r="I21" s="431"/>
      <c r="J21" s="216" t="s">
        <v>172</v>
      </c>
      <c r="K21" s="357"/>
      <c r="L21" s="358"/>
      <c r="M21" s="427"/>
      <c r="N21" s="429"/>
      <c r="O21" s="122"/>
    </row>
    <row r="22" spans="1:15" ht="113.25" thickTop="1">
      <c r="A22" s="121"/>
      <c r="B22" s="392"/>
      <c r="C22" s="126" t="s">
        <v>173</v>
      </c>
      <c r="D22" s="176" t="s">
        <v>174</v>
      </c>
      <c r="E22" s="432" t="s">
        <v>139</v>
      </c>
      <c r="F22" s="432"/>
      <c r="G22" s="432"/>
      <c r="H22" s="432"/>
      <c r="I22" s="432"/>
      <c r="J22" s="433"/>
      <c r="K22" s="411" t="s">
        <v>175</v>
      </c>
      <c r="L22" s="411"/>
      <c r="M22" s="147" t="s">
        <v>139</v>
      </c>
      <c r="N22" s="127"/>
      <c r="O22" s="122"/>
    </row>
    <row r="23" spans="1:15" ht="45">
      <c r="A23" s="121"/>
      <c r="B23" s="392"/>
      <c r="C23" s="126" t="s">
        <v>176</v>
      </c>
      <c r="D23" s="177" t="s">
        <v>177</v>
      </c>
      <c r="E23" s="411" t="s">
        <v>139</v>
      </c>
      <c r="F23" s="411"/>
      <c r="G23" s="411"/>
      <c r="H23" s="411"/>
      <c r="I23" s="411"/>
      <c r="J23" s="412"/>
      <c r="K23" s="411" t="s">
        <v>178</v>
      </c>
      <c r="L23" s="411"/>
      <c r="M23" s="147" t="s">
        <v>139</v>
      </c>
      <c r="N23" s="127"/>
      <c r="O23" s="122"/>
    </row>
    <row r="24" spans="1:15" ht="146.25">
      <c r="A24" s="121"/>
      <c r="B24" s="392"/>
      <c r="C24" s="126" t="s">
        <v>179</v>
      </c>
      <c r="D24" s="178" t="s">
        <v>180</v>
      </c>
      <c r="E24" s="411" t="s">
        <v>139</v>
      </c>
      <c r="F24" s="411"/>
      <c r="G24" s="411"/>
      <c r="H24" s="411"/>
      <c r="I24" s="411"/>
      <c r="J24" s="412"/>
      <c r="K24" s="411" t="s">
        <v>181</v>
      </c>
      <c r="L24" s="411"/>
      <c r="M24" s="147" t="s">
        <v>139</v>
      </c>
      <c r="N24" s="127"/>
      <c r="O24" s="122"/>
    </row>
    <row r="25" spans="1:15" ht="157.5">
      <c r="A25" s="121"/>
      <c r="B25" s="392"/>
      <c r="C25" s="126" t="s">
        <v>182</v>
      </c>
      <c r="D25" s="177" t="s">
        <v>183</v>
      </c>
      <c r="E25" s="411" t="s">
        <v>139</v>
      </c>
      <c r="F25" s="411"/>
      <c r="G25" s="411"/>
      <c r="H25" s="411"/>
      <c r="I25" s="411"/>
      <c r="J25" s="411"/>
      <c r="K25" s="413" t="s">
        <v>178</v>
      </c>
      <c r="L25" s="412"/>
      <c r="M25" s="147" t="s">
        <v>139</v>
      </c>
      <c r="N25" s="127"/>
      <c r="O25" s="122"/>
    </row>
    <row r="26" spans="1:15" ht="214.5" thickBot="1">
      <c r="A26" s="121"/>
      <c r="B26" s="393"/>
      <c r="C26" s="128" t="s">
        <v>184</v>
      </c>
      <c r="D26" s="179" t="s">
        <v>185</v>
      </c>
      <c r="E26" s="414" t="s">
        <v>139</v>
      </c>
      <c r="F26" s="414"/>
      <c r="G26" s="414"/>
      <c r="H26" s="414"/>
      <c r="I26" s="414"/>
      <c r="J26" s="414"/>
      <c r="K26" s="435" t="s">
        <v>175</v>
      </c>
      <c r="L26" s="436"/>
      <c r="M26" s="148" t="s">
        <v>139</v>
      </c>
      <c r="N26" s="129"/>
      <c r="O26" s="122"/>
    </row>
    <row r="27" spans="1:15" ht="24">
      <c r="A27" s="121"/>
      <c r="B27" s="453" t="s">
        <v>186</v>
      </c>
      <c r="C27" s="456" t="s">
        <v>187</v>
      </c>
      <c r="D27" s="419" t="s">
        <v>137</v>
      </c>
      <c r="E27" s="445" t="s">
        <v>138</v>
      </c>
      <c r="F27" s="446"/>
      <c r="G27" s="446"/>
      <c r="H27" s="446"/>
      <c r="I27" s="447"/>
      <c r="J27" s="130" t="str">
        <f>"£" &amp; ROUND(SUM('TEE table'!C5,'TEE table'!C13)/1000000,1) &amp; "m"</f>
        <v>£63.8m</v>
      </c>
      <c r="K27" s="353" t="s">
        <v>139</v>
      </c>
      <c r="L27" s="354"/>
      <c r="M27" s="437" t="str">
        <f>IF('TEE table'!C9+'TEE table'!C17&lt;0,"-","")&amp;"£"&amp;ABS(ROUND(('TEE table'!C9+'TEE table'!C17)/1000000,1))&amp;"m
[Highway User Benefits (commute): "&amp;IF(SUM('TEE table'!C5:C6)&lt;0,"-","")&amp;"£"&amp;ABS(ROUND(SUM('TEE table'!C5:C6)/1000000,1))&amp;"m
Construction Delays (commute): "&amp;IF('TEE table'!C8&lt;0,"-","")&amp;"£"&amp;ABS(ROUND('TEE table'!C8/1000000,1))&amp;"m
Highway User Benefits (other): "&amp;IF(SUM('TEE table'!C13:C14)&lt;0,"-","")&amp;"£"&amp;ABS(ROUND(SUM('TEE table'!C13:C14)/1000000,1))&amp;"m
Construction Delays (other): "&amp;IF('TEE table'!C16&lt;0,"-","")&amp;"£"&amp;ABS(ROUND('TEE table'!C16/1000000,1))&amp;"m]"</f>
        <v>£58.4m
[Highway User Benefits (commute): £23.6m
Construction Delays (commute): -£0.1m
Highway User Benefits (other): £35.1m
Construction Delays (other): -£0.1m]</v>
      </c>
      <c r="N27" s="438" t="s">
        <v>188</v>
      </c>
      <c r="O27" s="122"/>
    </row>
    <row r="28" spans="1:15">
      <c r="A28" s="121"/>
      <c r="B28" s="454"/>
      <c r="C28" s="457"/>
      <c r="D28" s="420"/>
      <c r="E28" s="441" t="s">
        <v>141</v>
      </c>
      <c r="F28" s="341"/>
      <c r="G28" s="341"/>
      <c r="H28" s="341"/>
      <c r="I28" s="341"/>
      <c r="J28" s="342"/>
      <c r="K28" s="355"/>
      <c r="L28" s="356"/>
      <c r="M28" s="427"/>
      <c r="N28" s="439"/>
      <c r="O28" s="122"/>
    </row>
    <row r="29" spans="1:15">
      <c r="A29" s="121"/>
      <c r="B29" s="454"/>
      <c r="C29" s="457"/>
      <c r="D29" s="420"/>
      <c r="E29" s="442" t="s">
        <v>142</v>
      </c>
      <c r="F29" s="344"/>
      <c r="G29" s="345" t="s">
        <v>143</v>
      </c>
      <c r="H29" s="344"/>
      <c r="I29" s="344" t="s">
        <v>144</v>
      </c>
      <c r="J29" s="346"/>
      <c r="K29" s="355"/>
      <c r="L29" s="356"/>
      <c r="M29" s="427"/>
      <c r="N29" s="439"/>
      <c r="O29" s="122"/>
    </row>
    <row r="30" spans="1:15" ht="27" customHeight="1" thickBot="1">
      <c r="A30" s="121"/>
      <c r="B30" s="454"/>
      <c r="C30" s="457"/>
      <c r="D30" s="421"/>
      <c r="E30" s="443" t="s">
        <v>189</v>
      </c>
      <c r="F30" s="348"/>
      <c r="G30" s="349" t="s">
        <v>190</v>
      </c>
      <c r="H30" s="349"/>
      <c r="I30" s="349" t="s">
        <v>191</v>
      </c>
      <c r="J30" s="444"/>
      <c r="K30" s="357"/>
      <c r="L30" s="358"/>
      <c r="M30" s="427"/>
      <c r="N30" s="440"/>
      <c r="O30" s="122"/>
    </row>
    <row r="31" spans="1:15" ht="60.75" customHeight="1" thickTop="1">
      <c r="A31" s="121"/>
      <c r="B31" s="454"/>
      <c r="C31" s="209" t="s">
        <v>192</v>
      </c>
      <c r="D31" s="197" t="s">
        <v>149</v>
      </c>
      <c r="E31" s="422" t="s">
        <v>150</v>
      </c>
      <c r="F31" s="423"/>
      <c r="G31" s="423"/>
      <c r="H31" s="423"/>
      <c r="I31" s="423"/>
      <c r="J31" s="424"/>
      <c r="K31" s="411" t="s">
        <v>139</v>
      </c>
      <c r="L31" s="411"/>
      <c r="M31" s="147" t="str">
        <f>"£"&amp;ROUND(3330000/1000000,1)&amp;"m"</f>
        <v>£3.3m</v>
      </c>
      <c r="N31" s="124"/>
      <c r="O31" s="122"/>
    </row>
    <row r="32" spans="1:15" ht="37.15" customHeight="1">
      <c r="A32" s="121"/>
      <c r="B32" s="454"/>
      <c r="C32" s="209" t="s">
        <v>193</v>
      </c>
      <c r="D32" s="207" t="s">
        <v>194</v>
      </c>
      <c r="E32" s="425" t="s">
        <v>195</v>
      </c>
      <c r="F32" s="434"/>
      <c r="G32" s="434"/>
      <c r="H32" s="434"/>
      <c r="I32" s="434"/>
      <c r="J32" s="426"/>
      <c r="K32" s="425" t="s">
        <v>196</v>
      </c>
      <c r="L32" s="426"/>
      <c r="M32" s="147" t="str">
        <f>IF('AMCB Table (initial)'!B7&lt;0,"-","")&amp;"£"&amp;ABS(ROUND('AMCB Table (initial)'!B7/1000000,2))&amp;"m"</f>
        <v>£0.43m</v>
      </c>
      <c r="N32" s="124"/>
      <c r="O32" s="122"/>
    </row>
    <row r="33" spans="1:15" ht="40.15" customHeight="1">
      <c r="A33" s="121"/>
      <c r="B33" s="454"/>
      <c r="C33" s="209" t="s">
        <v>197</v>
      </c>
      <c r="D33" s="207" t="s">
        <v>198</v>
      </c>
      <c r="E33" s="425" t="s">
        <v>199</v>
      </c>
      <c r="F33" s="434"/>
      <c r="G33" s="434"/>
      <c r="H33" s="434"/>
      <c r="I33" s="434"/>
      <c r="J33" s="426"/>
      <c r="K33" s="412" t="s">
        <v>200</v>
      </c>
      <c r="L33" s="413"/>
      <c r="M33" s="147" t="s">
        <v>139</v>
      </c>
      <c r="N33" s="124"/>
      <c r="O33" s="122"/>
    </row>
    <row r="34" spans="1:15" ht="90">
      <c r="A34" s="121"/>
      <c r="B34" s="454"/>
      <c r="C34" s="209" t="s">
        <v>201</v>
      </c>
      <c r="D34" s="207" t="s">
        <v>202</v>
      </c>
      <c r="E34" s="425" t="s">
        <v>203</v>
      </c>
      <c r="F34" s="434"/>
      <c r="G34" s="434"/>
      <c r="H34" s="434"/>
      <c r="I34" s="434"/>
      <c r="J34" s="426"/>
      <c r="K34" s="411" t="s">
        <v>139</v>
      </c>
      <c r="L34" s="411"/>
      <c r="M34" s="147" t="str">
        <f>IF('AMCB Table (initial)'!B8&lt;0,"-","")&amp;"£"&amp;ABS(ROUND('AMCB Table (initial)'!B8/1000000,1))&amp;"m"</f>
        <v>-£4.1m</v>
      </c>
      <c r="N34" s="212" t="s">
        <v>204</v>
      </c>
      <c r="O34" s="122"/>
    </row>
    <row r="35" spans="1:15" ht="22.5">
      <c r="A35" s="121"/>
      <c r="B35" s="454"/>
      <c r="C35" s="210" t="s">
        <v>205</v>
      </c>
      <c r="D35" s="207" t="s">
        <v>206</v>
      </c>
      <c r="E35" s="411" t="s">
        <v>139</v>
      </c>
      <c r="F35" s="411"/>
      <c r="G35" s="411"/>
      <c r="H35" s="411"/>
      <c r="I35" s="411"/>
      <c r="J35" s="411"/>
      <c r="K35" s="411" t="s">
        <v>178</v>
      </c>
      <c r="L35" s="411"/>
      <c r="M35" s="147" t="s">
        <v>139</v>
      </c>
      <c r="N35" s="212" t="s">
        <v>139</v>
      </c>
      <c r="O35" s="122"/>
    </row>
    <row r="36" spans="1:15" ht="22.5">
      <c r="A36" s="121"/>
      <c r="B36" s="454"/>
      <c r="C36" s="210" t="s">
        <v>207</v>
      </c>
      <c r="D36" s="207" t="s">
        <v>208</v>
      </c>
      <c r="E36" s="411" t="s">
        <v>139</v>
      </c>
      <c r="F36" s="411"/>
      <c r="G36" s="411"/>
      <c r="H36" s="411"/>
      <c r="I36" s="411"/>
      <c r="J36" s="411"/>
      <c r="K36" s="411" t="s">
        <v>178</v>
      </c>
      <c r="L36" s="411"/>
      <c r="M36" s="147" t="s">
        <v>139</v>
      </c>
      <c r="N36" s="213" t="s">
        <v>139</v>
      </c>
      <c r="O36" s="122"/>
    </row>
    <row r="37" spans="1:15" ht="22.5">
      <c r="A37" s="121"/>
      <c r="B37" s="454"/>
      <c r="C37" s="210" t="s">
        <v>209</v>
      </c>
      <c r="D37" s="207" t="s">
        <v>210</v>
      </c>
      <c r="E37" s="411" t="s">
        <v>139</v>
      </c>
      <c r="F37" s="411"/>
      <c r="G37" s="411"/>
      <c r="H37" s="411"/>
      <c r="I37" s="411"/>
      <c r="J37" s="411"/>
      <c r="K37" s="411" t="s">
        <v>178</v>
      </c>
      <c r="L37" s="411"/>
      <c r="M37" s="147" t="s">
        <v>139</v>
      </c>
      <c r="N37" s="213" t="s">
        <v>139</v>
      </c>
      <c r="O37" s="122"/>
    </row>
    <row r="38" spans="1:15" ht="56.45" customHeight="1">
      <c r="A38" s="121"/>
      <c r="B38" s="454"/>
      <c r="C38" s="210" t="s">
        <v>211</v>
      </c>
      <c r="D38" s="208" t="s">
        <v>212</v>
      </c>
      <c r="E38" s="411" t="s">
        <v>139</v>
      </c>
      <c r="F38" s="411"/>
      <c r="G38" s="411"/>
      <c r="H38" s="411"/>
      <c r="I38" s="411"/>
      <c r="J38" s="411"/>
      <c r="K38" s="411" t="s">
        <v>175</v>
      </c>
      <c r="L38" s="411"/>
      <c r="M38" s="147" t="s">
        <v>139</v>
      </c>
      <c r="N38" s="212" t="s">
        <v>213</v>
      </c>
      <c r="O38" s="122"/>
    </row>
    <row r="39" spans="1:15" ht="23.25" thickBot="1">
      <c r="A39" s="121"/>
      <c r="B39" s="455"/>
      <c r="C39" s="131" t="s">
        <v>214</v>
      </c>
      <c r="D39" s="150" t="s">
        <v>215</v>
      </c>
      <c r="E39" s="414" t="s">
        <v>139</v>
      </c>
      <c r="F39" s="414"/>
      <c r="G39" s="414"/>
      <c r="H39" s="414"/>
      <c r="I39" s="414"/>
      <c r="J39" s="414"/>
      <c r="K39" s="414" t="s">
        <v>178</v>
      </c>
      <c r="L39" s="414"/>
      <c r="M39" s="148" t="s">
        <v>139</v>
      </c>
      <c r="N39" s="132"/>
      <c r="O39" s="122"/>
    </row>
    <row r="40" spans="1:15" ht="39.6" customHeight="1">
      <c r="A40" s="121"/>
      <c r="B40" s="448" t="s">
        <v>216</v>
      </c>
      <c r="C40" s="133" t="s">
        <v>217</v>
      </c>
      <c r="D40" s="175" t="s">
        <v>218</v>
      </c>
      <c r="E40" s="450" t="str">
        <f>"Central government investment costs: £"&amp;ROUND('PA Table'!C14/1000000,1)&amp;"m
Local government investment costs: £"&amp;ROUND('PA Table'!C6/1000000,1)&amp;"m
Third party contributions: £"&amp;ABS(ROUND('PA Table'!C7/1000000,1))&amp;"m"</f>
        <v>Central government investment costs: £33.5m
Local government investment costs: £32.8m
Third party contributions: £7.2m</v>
      </c>
      <c r="F40" s="451"/>
      <c r="G40" s="451"/>
      <c r="H40" s="451"/>
      <c r="I40" s="451"/>
      <c r="J40" s="452"/>
      <c r="K40" s="432" t="s">
        <v>139</v>
      </c>
      <c r="L40" s="432"/>
      <c r="M40" s="211" t="str">
        <f>IF('PA Table'!C23&lt;0,"-","")&amp;"£"&amp;ABS(ROUND('PA Table'!C23/1000000,1))&amp;"m"</f>
        <v>£61.1m</v>
      </c>
      <c r="N40" s="134"/>
      <c r="O40" s="122"/>
    </row>
    <row r="41" spans="1:15" ht="21" customHeight="1" thickBot="1">
      <c r="A41" s="121"/>
      <c r="B41" s="449"/>
      <c r="C41" s="131" t="s">
        <v>219</v>
      </c>
      <c r="D41" s="150" t="s">
        <v>220</v>
      </c>
      <c r="E41" s="414" t="s">
        <v>139</v>
      </c>
      <c r="F41" s="414"/>
      <c r="G41" s="414"/>
      <c r="H41" s="414"/>
      <c r="I41" s="414"/>
      <c r="J41" s="414"/>
      <c r="K41" s="414" t="s">
        <v>139</v>
      </c>
      <c r="L41" s="414"/>
      <c r="M41" s="148" t="str">
        <f>IF('AMCB Table (adjusted)'!B12&lt;0,"-","")&amp;"£"&amp;ABS(ROUND('AMCB Table (adjusted)'!B12/1000000,1))&amp;"m"</f>
        <v>£2.9m</v>
      </c>
      <c r="N41" s="135"/>
      <c r="O41" s="122"/>
    </row>
    <row r="42" spans="1:15" ht="4.5" customHeight="1" thickBot="1">
      <c r="A42" s="136"/>
      <c r="B42" s="137"/>
      <c r="C42" s="138"/>
      <c r="D42" s="139"/>
      <c r="E42" s="139"/>
      <c r="F42" s="139"/>
      <c r="G42" s="139"/>
      <c r="H42" s="139"/>
      <c r="I42" s="139"/>
      <c r="J42" s="139"/>
      <c r="K42" s="139"/>
      <c r="L42" s="139"/>
      <c r="M42" s="140"/>
      <c r="N42" s="141"/>
      <c r="O42" s="142"/>
    </row>
  </sheetData>
  <mergeCells count="95">
    <mergeCell ref="K38:L38"/>
    <mergeCell ref="E39:J39"/>
    <mergeCell ref="K39:L39"/>
    <mergeCell ref="B40:B41"/>
    <mergeCell ref="E40:J40"/>
    <mergeCell ref="K40:L40"/>
    <mergeCell ref="E41:J41"/>
    <mergeCell ref="K41:L41"/>
    <mergeCell ref="B27:B39"/>
    <mergeCell ref="C27:C30"/>
    <mergeCell ref="D27:D30"/>
    <mergeCell ref="E31:J31"/>
    <mergeCell ref="K31:L31"/>
    <mergeCell ref="E35:J35"/>
    <mergeCell ref="K35:L35"/>
    <mergeCell ref="E34:J34"/>
    <mergeCell ref="M27:M30"/>
    <mergeCell ref="N27:N30"/>
    <mergeCell ref="E28:J28"/>
    <mergeCell ref="E29:F29"/>
    <mergeCell ref="G29:H29"/>
    <mergeCell ref="I29:J29"/>
    <mergeCell ref="E30:F30"/>
    <mergeCell ref="G30:H30"/>
    <mergeCell ref="I30:J30"/>
    <mergeCell ref="E27:I27"/>
    <mergeCell ref="K27:L30"/>
    <mergeCell ref="E38:J38"/>
    <mergeCell ref="M20:M21"/>
    <mergeCell ref="N20:N21"/>
    <mergeCell ref="E21:I21"/>
    <mergeCell ref="E22:J22"/>
    <mergeCell ref="K22:L22"/>
    <mergeCell ref="E32:J32"/>
    <mergeCell ref="K32:L32"/>
    <mergeCell ref="E33:J33"/>
    <mergeCell ref="K33:L33"/>
    <mergeCell ref="K26:L26"/>
    <mergeCell ref="K34:L34"/>
    <mergeCell ref="E36:J36"/>
    <mergeCell ref="K36:L36"/>
    <mergeCell ref="E37:J37"/>
    <mergeCell ref="K37:L37"/>
    <mergeCell ref="B11:B17"/>
    <mergeCell ref="C11:C14"/>
    <mergeCell ref="D11:D14"/>
    <mergeCell ref="E15:J15"/>
    <mergeCell ref="K15:L15"/>
    <mergeCell ref="E16:J16"/>
    <mergeCell ref="K16:L16"/>
    <mergeCell ref="B18:B26"/>
    <mergeCell ref="E18:J18"/>
    <mergeCell ref="K18:L18"/>
    <mergeCell ref="E19:J19"/>
    <mergeCell ref="K19:L19"/>
    <mergeCell ref="C20:C21"/>
    <mergeCell ref="D20:D21"/>
    <mergeCell ref="E20:I20"/>
    <mergeCell ref="K20:L21"/>
    <mergeCell ref="E23:J23"/>
    <mergeCell ref="K23:L23"/>
    <mergeCell ref="E24:J24"/>
    <mergeCell ref="K24:L24"/>
    <mergeCell ref="E25:J25"/>
    <mergeCell ref="K25:L25"/>
    <mergeCell ref="E26:J26"/>
    <mergeCell ref="Q8:R8"/>
    <mergeCell ref="S8:X8"/>
    <mergeCell ref="E9:J10"/>
    <mergeCell ref="K9:L9"/>
    <mergeCell ref="K10:L10"/>
    <mergeCell ref="Q10:R10"/>
    <mergeCell ref="S10:X10"/>
    <mergeCell ref="B4:C4"/>
    <mergeCell ref="D4:L4"/>
    <mergeCell ref="B5:C6"/>
    <mergeCell ref="D5:L6"/>
    <mergeCell ref="B8:C8"/>
    <mergeCell ref="E8:N8"/>
    <mergeCell ref="M16:M17"/>
    <mergeCell ref="E2:G2"/>
    <mergeCell ref="M2:N3"/>
    <mergeCell ref="N11:N14"/>
    <mergeCell ref="E12:J12"/>
    <mergeCell ref="E13:F13"/>
    <mergeCell ref="G13:H13"/>
    <mergeCell ref="I13:J13"/>
    <mergeCell ref="E14:F14"/>
    <mergeCell ref="G14:H14"/>
    <mergeCell ref="I14:J14"/>
    <mergeCell ref="E11:I11"/>
    <mergeCell ref="K11:L14"/>
    <mergeCell ref="M11:M14"/>
    <mergeCell ref="E17:J17"/>
    <mergeCell ref="K17:L17"/>
  </mergeCells>
  <pageMargins left="0.35433070866141736" right="0.74803149606299213" top="0.39370078740157483" bottom="0.39370078740157483" header="0.51181102362204722" footer="0.51181102362204722"/>
  <pageSetup paperSize="9" scale="2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61b00d-9bc6-42c4-9691-4833c58587d6">
      <Terms xmlns="http://schemas.microsoft.com/office/infopath/2007/PartnerControls"/>
    </lcf76f155ced4ddcb4097134ff3c332f>
    <TaxCatchAll xmlns="abfe8b9c-c6c3-48f2-afcd-38974ade60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18BC8BBB9AEB43B8ED024CFDBB179C" ma:contentTypeVersion="16" ma:contentTypeDescription="Create a new document." ma:contentTypeScope="" ma:versionID="90e9dcb9b79b11c0642060e7af617538">
  <xsd:schema xmlns:xsd="http://www.w3.org/2001/XMLSchema" xmlns:xs="http://www.w3.org/2001/XMLSchema" xmlns:p="http://schemas.microsoft.com/office/2006/metadata/properties" xmlns:ns2="abfe8b9c-c6c3-48f2-afcd-38974ade6086" xmlns:ns3="df61b00d-9bc6-42c4-9691-4833c58587d6" targetNamespace="http://schemas.microsoft.com/office/2006/metadata/properties" ma:root="true" ma:fieldsID="8b720caaea95682018e451dec5eab946" ns2:_="" ns3:_="">
    <xsd:import namespace="abfe8b9c-c6c3-48f2-afcd-38974ade6086"/>
    <xsd:import namespace="df61b00d-9bc6-42c4-9691-4833c58587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e8b9c-c6c3-48f2-afcd-38974ade60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699042d-c5dc-49f1-9553-1d47d5737e77}" ma:internalName="TaxCatchAll" ma:showField="CatchAllData" ma:web="abfe8b9c-c6c3-48f2-afcd-38974ade60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61b00d-9bc6-42c4-9691-4833c58587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794beb-b8d9-4064-9297-55232fcc8c3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7A272-6D49-4F1B-8797-08C1899DFD4C}"/>
</file>

<file path=customXml/itemProps2.xml><?xml version="1.0" encoding="utf-8"?>
<ds:datastoreItem xmlns:ds="http://schemas.openxmlformats.org/officeDocument/2006/customXml" ds:itemID="{6B324E9F-7614-4D26-8FA2-3F19B4FF4F34}"/>
</file>

<file path=customXml/itemProps3.xml><?xml version="1.0" encoding="utf-8"?>
<ds:datastoreItem xmlns:ds="http://schemas.openxmlformats.org/officeDocument/2006/customXml" ds:itemID="{96DE50AE-5C60-461C-A561-88AFAFE022E6}"/>
</file>

<file path=docProps/app.xml><?xml version="1.0" encoding="utf-8"?>
<Properties xmlns="http://schemas.openxmlformats.org/officeDocument/2006/extended-properties" xmlns:vt="http://schemas.openxmlformats.org/officeDocument/2006/docPropsVTypes">
  <Application>Microsoft Excel Online</Application>
  <Manager/>
  <Company>Department for Transport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Chiang</dc:creator>
  <cp:keywords/>
  <dc:description/>
  <cp:lastModifiedBy>Dazeley, Mark</cp:lastModifiedBy>
  <cp:revision/>
  <dcterms:created xsi:type="dcterms:W3CDTF">2011-03-03T17:43:55Z</dcterms:created>
  <dcterms:modified xsi:type="dcterms:W3CDTF">2023-01-13T14:01:57Z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0x0101007918BC8BBB9AEB43B8ED024CFDBB179C</vt:lpwstr>
  </property>
  <property fmtid="{D5CDD505-2E9C-101B-9397-08002B2CF9AE}" pid="4" name="MediaServiceImageTags">
    <vt:lpwstr/>
  </property>
</Properties>
</file>