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C:\Users\JSolanki\Downloads\"/>
    </mc:Choice>
  </mc:AlternateContent>
  <xr:revisionPtr revIDLastSave="0" documentId="13_ncr:1_{D8FFED23-A878-405D-ADF1-14EFFD8C87BF}" xr6:coauthVersionLast="47" xr6:coauthVersionMax="47" xr10:uidLastSave="{00000000-0000-0000-0000-000000000000}"/>
  <bookViews>
    <workbookView xWindow="-103" yWindow="-103" windowWidth="33120" windowHeight="18000" tabRatio="831" firstSheet="16" activeTab="26" xr2:uid="{00000000-000D-0000-FFFF-FFFF00000000}"/>
  </bookViews>
  <sheets>
    <sheet name="Cover" sheetId="95" r:id="rId1"/>
    <sheet name="Version" sheetId="79" state="hidden" r:id="rId2"/>
    <sheet name="Scheme" sheetId="48" state="hidden" r:id="rId3"/>
    <sheet name="Engagement Record" sheetId="49" state="hidden" r:id="rId4"/>
    <sheet name="Meeting Notes&gt;&gt;&gt;" sheetId="55" state="hidden" r:id="rId5"/>
    <sheet name="Meeting 1" sheetId="91" state="hidden" r:id="rId6"/>
    <sheet name="Meeting 2" sheetId="92" state="hidden" r:id="rId7"/>
    <sheet name="Meeting 3" sheetId="93" state="hidden" r:id="rId8"/>
    <sheet name="Meeting 4" sheetId="94" state="hidden" r:id="rId9"/>
    <sheet name="OAR" sheetId="90" r:id="rId10"/>
    <sheet name="ASSR Review" sheetId="70" state="hidden" r:id="rId11"/>
    <sheet name="ASR" sheetId="98" r:id="rId12"/>
    <sheet name="Data" sheetId="54" r:id="rId13"/>
    <sheet name="LMVR" sheetId="60" r:id="rId14"/>
    <sheet name="Demand Model" sheetId="61" r:id="rId15"/>
    <sheet name="Forecasting" sheetId="62" r:id="rId16"/>
    <sheet name="Appraisal" sheetId="63" r:id="rId17"/>
    <sheet name="Review of Docs" sheetId="53" state="hidden" r:id="rId18"/>
    <sheet name="Full Approval Submission&gt;&gt;&gt;" sheetId="33" state="hidden" r:id="rId19"/>
    <sheet name="Submitted Data&gt;&gt;&gt;" sheetId="6" state="hidden" r:id="rId20"/>
    <sheet name="Carbon" sheetId="81" state="hidden" r:id="rId21"/>
    <sheet name="Modelling Review" sheetId="66" state="hidden" r:id="rId22"/>
    <sheet name="Appraisal Review" sheetId="69" state="hidden" r:id="rId23"/>
    <sheet name="Assumptions Review" sheetId="80" state="hidden" r:id="rId24"/>
    <sheet name="Final Adjusted Tables&gt;&gt;&gt;" sheetId="65" state="hidden" r:id="rId25"/>
    <sheet name="Landscape impacts" sheetId="38" state="hidden" r:id="rId26"/>
    <sheet name="Induced Investment" sheetId="97" r:id="rId27"/>
  </sheets>
  <externalReferences>
    <externalReference r:id="rId28"/>
    <externalReference r:id="rId29"/>
    <externalReference r:id="rId30"/>
    <externalReference r:id="rId31"/>
  </externalReferences>
  <definedNames>
    <definedName name="_ftn1" localSheetId="10">'ASSR Review'!#REF!</definedName>
    <definedName name="_ftnref1" localSheetId="10">'ASSR Review'!#REF!</definedName>
    <definedName name="_LA1516" localSheetId="0">#REF!</definedName>
    <definedName name="_LA1516">Scheme!$C$11</definedName>
    <definedName name="_LA1617" localSheetId="0">#REF!</definedName>
    <definedName name="_LA1617">Scheme!$D$11</definedName>
    <definedName name="_LA1718" localSheetId="0">#REF!</definedName>
    <definedName name="_LA1718">Scheme!$E$11</definedName>
    <definedName name="_LA1819" localSheetId="0">#REF!</definedName>
    <definedName name="_LA1819">Scheme!$F$11</definedName>
    <definedName name="_LA1920" localSheetId="0">#REF!</definedName>
    <definedName name="_LA1920">Scheme!$G$11</definedName>
    <definedName name="_LA2021" localSheetId="0">#REF!</definedName>
    <definedName name="_LA2021">Scheme!$H$11</definedName>
    <definedName name="_LGF1516" localSheetId="0">#REF!</definedName>
    <definedName name="_LGF1516">Scheme!$D$10</definedName>
    <definedName name="_LGF1617" localSheetId="0">#REF!</definedName>
    <definedName name="_LGF1617">Scheme!$E$10</definedName>
    <definedName name="_LGF1718" localSheetId="0">#REF!</definedName>
    <definedName name="_LGF1718">Scheme!$F$10</definedName>
    <definedName name="_LGF1819" localSheetId="0">#REF!</definedName>
    <definedName name="_LGF1819">Scheme!$G$10</definedName>
    <definedName name="_LGF1920" localSheetId="0">#REF!</definedName>
    <definedName name="_LGF1920">Scheme!$H$10</definedName>
    <definedName name="_LGF2021" localSheetId="0">#REF!</definedName>
    <definedName name="_LGF2021">Scheme!$I$10</definedName>
    <definedName name="Adj_model">'[1]Adjustments &amp; Final Assessment'!$F$14</definedName>
    <definedName name="Adj_VoT">'[1]Adjustments &amp; Final Assessment'!$F$27</definedName>
    <definedName name="Analyst" localSheetId="0">#REF!</definedName>
    <definedName name="Analyst">Scheme!$B$16</definedName>
    <definedName name="ASRApproved" localSheetId="0">#REF!</definedName>
    <definedName name="ASRApproved">Scheme!$E$22</definedName>
    <definedName name="ASRLatest" localSheetId="0">#REF!</definedName>
    <definedName name="ASRLatest">Scheme!$C$22</definedName>
    <definedName name="ASRNext" localSheetId="0">#REF!</definedName>
    <definedName name="ASRNext">Scheme!$B$22</definedName>
    <definedName name="ASRReview" localSheetId="0">#REF!</definedName>
    <definedName name="ASRReview">Scheme!$D$22</definedName>
    <definedName name="Contact" localSheetId="0">#REF!</definedName>
    <definedName name="Contact">Scheme!$F$7</definedName>
    <definedName name="DataApproved" localSheetId="0">#REF!</definedName>
    <definedName name="DataApproved">Scheme!$E$23</definedName>
    <definedName name="DataLatest" localSheetId="0">#REF!</definedName>
    <definedName name="DataLatest">Scheme!$C$23</definedName>
    <definedName name="DataNext" localSheetId="0">#REF!</definedName>
    <definedName name="DataNext">Scheme!$B$23</definedName>
    <definedName name="DataReview" localSheetId="0">#REF!</definedName>
    <definedName name="DataReview">Scheme!$D$23</definedName>
    <definedName name="DemandApproved" localSheetId="0">#REF!</definedName>
    <definedName name="DemandApproved">Scheme!$E$25</definedName>
    <definedName name="DemandLatest" localSheetId="0">#REF!</definedName>
    <definedName name="DemandLatest">Scheme!$C$25</definedName>
    <definedName name="DemandNext" localSheetId="0">#REF!</definedName>
    <definedName name="DemandNext">Scheme!$B$25</definedName>
    <definedName name="DemandReview" localSheetId="0">#REF!</definedName>
    <definedName name="DemandReview">Scheme!$D$25</definedName>
    <definedName name="EARApproved" localSheetId="0">#REF!</definedName>
    <definedName name="EARApproved">Scheme!$E$27</definedName>
    <definedName name="EARLatest" localSheetId="0">#REF!</definedName>
    <definedName name="EARLatest">Scheme!$C$27</definedName>
    <definedName name="EARNext" localSheetId="0">#REF!</definedName>
    <definedName name="EARNext">Scheme!$B$27</definedName>
    <definedName name="EARReview" localSheetId="0">#REF!</definedName>
    <definedName name="EARReview">Scheme!$D$27</definedName>
    <definedName name="Economist" localSheetId="0">#REF!</definedName>
    <definedName name="Economist">Scheme!$B$18</definedName>
    <definedName name="EvalPlanApproved" localSheetId="0">#REF!</definedName>
    <definedName name="EvalPlanApproved">Scheme!$E$29</definedName>
    <definedName name="EvalPlanLatest" localSheetId="0">#REF!</definedName>
    <definedName name="EvalPlanLatest">Scheme!$C$29</definedName>
    <definedName name="EvalPlanNext" localSheetId="0">#REF!</definedName>
    <definedName name="EvalPlanNext">Scheme!$B$29</definedName>
    <definedName name="EvalPlanReview" localSheetId="0">#REF!</definedName>
    <definedName name="EvalPlanReview">Scheme!$D$29</definedName>
    <definedName name="FAApproval" localSheetId="0">#REF!</definedName>
    <definedName name="FAApproval">Scheme!$H$33</definedName>
    <definedName name="FAEconomicCase" localSheetId="0">#REF!</definedName>
    <definedName name="FAEconomicCase">Scheme!$G$33</definedName>
    <definedName name="FAEconomics" localSheetId="0">#REF!</definedName>
    <definedName name="FAEconomics">Scheme!$D$33</definedName>
    <definedName name="FAEvalPlan" localSheetId="0">#REF!</definedName>
    <definedName name="FAEvalPlan">Scheme!$F$33</definedName>
    <definedName name="FAModelling" localSheetId="0">#REF!</definedName>
    <definedName name="FAModelling">Scheme!$C$33</definedName>
    <definedName name="FASDI" localSheetId="0">#REF!</definedName>
    <definedName name="FASDI">Scheme!$E$33</definedName>
    <definedName name="FASubmitted" localSheetId="0">#REF!</definedName>
    <definedName name="FASubmitted">Scheme!$B$33</definedName>
    <definedName name="ForecastingApproved" localSheetId="0">#REF!</definedName>
    <definedName name="ForecastingApproved">Scheme!$E$26</definedName>
    <definedName name="ForecastingLatest" localSheetId="0">#REF!</definedName>
    <definedName name="ForecastingLatest">Scheme!$C$26</definedName>
    <definedName name="ForecastingNext" localSheetId="0">#REF!</definedName>
    <definedName name="ForecastingNext">Scheme!$B$26</definedName>
    <definedName name="ForecastingReview" localSheetId="0">#REF!</definedName>
    <definedName name="ForecastingReview">Scheme!$D$26</definedName>
    <definedName name="LApre1516" localSheetId="0">#REF!</definedName>
    <definedName name="LApre1516">Scheme!$B$11</definedName>
    <definedName name="LATotal" localSheetId="0">#REF!</definedName>
    <definedName name="LATotal">Scheme!$I$11</definedName>
    <definedName name="LEP" localSheetId="0">#REF!</definedName>
    <definedName name="LEP">Scheme!$B$5</definedName>
    <definedName name="LGFpre1516" localSheetId="0">#REF!</definedName>
    <definedName name="LGFpre1516">Scheme!$C$10</definedName>
    <definedName name="LGFTotal" localSheetId="20">[2]Scheme!#REF!</definedName>
    <definedName name="LGFTotal" localSheetId="0">#REF!</definedName>
    <definedName name="LGFTotal" localSheetId="26">Scheme!#REF!</definedName>
    <definedName name="LGFTotal">Scheme!#REF!</definedName>
    <definedName name="LMVRApproved" localSheetId="0">#REF!</definedName>
    <definedName name="LMVRApproved">Scheme!$E$24</definedName>
    <definedName name="LMVRLatest" localSheetId="0">#REF!</definedName>
    <definedName name="LMVRLatest">Scheme!$C$24</definedName>
    <definedName name="LMVRNext" localSheetId="0">#REF!</definedName>
    <definedName name="LMVRNext">Scheme!$B$24</definedName>
    <definedName name="LMVRReview" localSheetId="0">#REF!</definedName>
    <definedName name="LMVRReview">Scheme!$D$24</definedName>
    <definedName name="Modeller" localSheetId="0">#REF!</definedName>
    <definedName name="Modeller">Scheme!$B$17</definedName>
    <definedName name="OARApproved" localSheetId="0">#REF!</definedName>
    <definedName name="OARApproved">Scheme!$E$21</definedName>
    <definedName name="OARLatest" localSheetId="0">#REF!</definedName>
    <definedName name="OARLatest">Scheme!$C$21</definedName>
    <definedName name="OARNext" localSheetId="0">#REF!</definedName>
    <definedName name="OARNext">Scheme!$B$21</definedName>
    <definedName name="OARReview" localSheetId="0">#REF!</definedName>
    <definedName name="OARReview">Scheme!$D$21</definedName>
    <definedName name="_xlnm.Print_Area" localSheetId="10">'ASSR Review'!$A$1:$K$28</definedName>
    <definedName name="_xlnm.Print_Area" localSheetId="1">Version!$A$1:$G$40</definedName>
    <definedName name="Promoters" localSheetId="0">#REF!</definedName>
    <definedName name="Promoters">Scheme!$B$7</definedName>
    <definedName name="Round" localSheetId="0">#REF!</definedName>
    <definedName name="Round">Scheme!$F$3</definedName>
    <definedName name="Scheme" localSheetId="0">#REF!</definedName>
    <definedName name="Scheme">Scheme!$C$3</definedName>
    <definedName name="SDIApproved" localSheetId="0">#REF!</definedName>
    <definedName name="SDIApproved">Scheme!$E$28</definedName>
    <definedName name="SDILatest" localSheetId="0">#REF!</definedName>
    <definedName name="SDILatest">Scheme!$C$28</definedName>
    <definedName name="SDINext" localSheetId="0">#REF!</definedName>
    <definedName name="SDINext">Scheme!$B$28</definedName>
    <definedName name="SDIReview" localSheetId="0">#REF!</definedName>
    <definedName name="SDIReview">Scheme!$D$28</definedName>
    <definedName name="StartDate" localSheetId="0">#REF!</definedName>
    <definedName name="StartDate">Scheme!$B$14</definedName>
    <definedName name="Third1516" localSheetId="0">#REF!</definedName>
    <definedName name="Third1516">Scheme!$C$12</definedName>
    <definedName name="Third1617" localSheetId="0">#REF!</definedName>
    <definedName name="Third1617">Scheme!$D$12</definedName>
    <definedName name="Third1718" localSheetId="0">#REF!</definedName>
    <definedName name="Third1718">Scheme!$E$12</definedName>
    <definedName name="Third1819" localSheetId="0">#REF!</definedName>
    <definedName name="Third1819">Scheme!$F$12</definedName>
    <definedName name="Third1920" localSheetId="0">#REF!</definedName>
    <definedName name="Third1920">Scheme!$G$12</definedName>
    <definedName name="Third2021" localSheetId="0">#REF!</definedName>
    <definedName name="Third2021">Scheme!$H$12</definedName>
    <definedName name="Thirdpre1516" localSheetId="0">#REF!</definedName>
    <definedName name="Thirdpre1516">Scheme!$B$12</definedName>
    <definedName name="ThirdTotal" localSheetId="0">#REF!</definedName>
    <definedName name="ThirdTotal">Scheme!$I$12</definedName>
    <definedName name="Total" localSheetId="0">#REF!</definedName>
    <definedName name="Total">Scheme!$I$13</definedName>
    <definedName name="Total1516" localSheetId="0">#REF!</definedName>
    <definedName name="Total1516">Scheme!$C$13</definedName>
    <definedName name="Total1617" localSheetId="0">#REF!</definedName>
    <definedName name="Total1617">Scheme!$D$13</definedName>
    <definedName name="Total1718" localSheetId="0">#REF!</definedName>
    <definedName name="Total1718">Scheme!$E$13</definedName>
    <definedName name="Total1819" localSheetId="0">#REF!</definedName>
    <definedName name="Total1819">Scheme!$F$13</definedName>
    <definedName name="Total1920" localSheetId="0">#REF!</definedName>
    <definedName name="Total1920">Scheme!$G$13</definedName>
    <definedName name="Total2021" localSheetId="0">#REF!</definedName>
    <definedName name="Total2021">Scheme!$H$13</definedName>
    <definedName name="Totalpre1516" localSheetId="0">#REF!</definedName>
    <definedName name="Totalpre1516">Scheme!$B$13</definedName>
    <definedName name="Type" localSheetId="0">#REF!</definedName>
    <definedName name="Type">Scheme!$F$2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61" i="80" l="1"/>
  <c r="D60" i="80"/>
  <c r="D59" i="80"/>
  <c r="D58" i="80"/>
  <c r="D57" i="80"/>
  <c r="H33" i="48" l="1"/>
  <c r="G33" i="48"/>
  <c r="F33" i="48"/>
  <c r="E33" i="48"/>
  <c r="D33" i="48"/>
  <c r="C33" i="48"/>
  <c r="B33" i="48"/>
  <c r="E29" i="48"/>
  <c r="D29" i="48"/>
  <c r="C29" i="48"/>
  <c r="B29" i="48"/>
  <c r="E28" i="48"/>
  <c r="D28" i="48"/>
  <c r="C28" i="48"/>
  <c r="B28" i="48"/>
  <c r="E27" i="48"/>
  <c r="D27" i="48"/>
  <c r="C27" i="48"/>
  <c r="B27" i="48"/>
  <c r="E26" i="48"/>
  <c r="D26" i="48"/>
  <c r="C26" i="48"/>
  <c r="B26" i="48"/>
  <c r="E25" i="48"/>
  <c r="D25" i="48"/>
  <c r="C25" i="48"/>
  <c r="B25" i="48"/>
  <c r="E24" i="48"/>
  <c r="D24" i="48"/>
  <c r="C24" i="48"/>
  <c r="B24" i="48"/>
  <c r="E23" i="48"/>
  <c r="D23" i="48"/>
  <c r="C23" i="48"/>
  <c r="B23" i="48"/>
  <c r="E22" i="48"/>
  <c r="D22" i="48"/>
  <c r="C22" i="48"/>
  <c r="B22" i="48"/>
  <c r="E21" i="48"/>
  <c r="D21" i="48"/>
  <c r="C21" i="48"/>
  <c r="B21" i="48"/>
  <c r="B18" i="48"/>
  <c r="B17" i="48"/>
  <c r="B16" i="48"/>
  <c r="I11" i="48"/>
  <c r="H11" i="48"/>
  <c r="G11" i="48"/>
  <c r="F11" i="48"/>
  <c r="B14" i="48"/>
  <c r="I13" i="48"/>
  <c r="H13" i="48"/>
  <c r="G13" i="48"/>
  <c r="F13" i="48"/>
  <c r="E13" i="48"/>
  <c r="D13" i="48"/>
  <c r="C13" i="48"/>
  <c r="B13" i="48"/>
  <c r="I12" i="48"/>
  <c r="H12" i="48"/>
  <c r="G12" i="48"/>
  <c r="F12" i="48"/>
  <c r="E12" i="48"/>
  <c r="D12" i="48"/>
  <c r="C12" i="48"/>
  <c r="B12" i="48"/>
  <c r="E11" i="48"/>
  <c r="D11" i="48"/>
  <c r="C11" i="48"/>
  <c r="B11" i="48"/>
  <c r="B10" i="48"/>
  <c r="I10" i="48"/>
  <c r="H10" i="48"/>
  <c r="G10" i="48"/>
  <c r="F10" i="48"/>
  <c r="E10" i="48"/>
  <c r="D10" i="48"/>
  <c r="C10" i="48"/>
  <c r="F7" i="48"/>
  <c r="B7" i="48"/>
  <c r="B5" i="48"/>
  <c r="F3" i="48"/>
  <c r="F2" i="48"/>
  <c r="E2" i="48" l="1"/>
  <c r="A33" i="48"/>
  <c r="H32" i="48"/>
  <c r="G32" i="48"/>
  <c r="F32" i="48"/>
  <c r="E32" i="48"/>
  <c r="D32" i="48"/>
  <c r="C32" i="48"/>
  <c r="B32" i="48"/>
  <c r="A29" i="48"/>
  <c r="A28" i="48"/>
  <c r="A27" i="48"/>
  <c r="A26" i="48"/>
  <c r="A25" i="48"/>
  <c r="A24" i="48"/>
  <c r="A23" i="48"/>
  <c r="A22" i="48"/>
  <c r="A21" i="48"/>
  <c r="E20" i="48"/>
  <c r="D20" i="48"/>
  <c r="C20" i="48"/>
  <c r="B20" i="48"/>
  <c r="A18" i="48"/>
  <c r="A17" i="48"/>
  <c r="A14" i="48"/>
  <c r="A13" i="48"/>
  <c r="BZ12" i="48"/>
  <c r="BY12" i="48"/>
  <c r="BX12" i="48"/>
  <c r="BV12" i="48"/>
  <c r="BU12" i="48"/>
  <c r="BT12" i="48"/>
  <c r="BR12" i="48"/>
  <c r="BQ12" i="48"/>
  <c r="BP12" i="48"/>
  <c r="BN12" i="48"/>
  <c r="BM12" i="48"/>
  <c r="BL12" i="48"/>
  <c r="BJ12" i="48"/>
  <c r="BI12" i="48"/>
  <c r="BH12" i="48"/>
  <c r="BF12" i="48"/>
  <c r="BE12" i="48"/>
  <c r="BD12" i="48"/>
  <c r="BB12" i="48"/>
  <c r="BA12" i="48"/>
  <c r="AZ12" i="48"/>
  <c r="AX12" i="48"/>
  <c r="AW12" i="48"/>
  <c r="AV12" i="48"/>
  <c r="AT12" i="48"/>
  <c r="AS12" i="48"/>
  <c r="AR12" i="48"/>
  <c r="AP12" i="48"/>
  <c r="AO12" i="48"/>
  <c r="AN12" i="48"/>
  <c r="AM12" i="48"/>
  <c r="AL12" i="48"/>
  <c r="AK12" i="48"/>
  <c r="AI12" i="48"/>
  <c r="AH12" i="48"/>
  <c r="AG12" i="48"/>
  <c r="AF12" i="48"/>
  <c r="AE12" i="48"/>
  <c r="AD12" i="48"/>
  <c r="AC12" i="48"/>
  <c r="AB12" i="48"/>
  <c r="Z12" i="48"/>
  <c r="Y12" i="48"/>
  <c r="X12" i="48"/>
  <c r="W12" i="48"/>
  <c r="V12" i="48"/>
  <c r="U12" i="48"/>
  <c r="T12" i="48"/>
  <c r="R12" i="48"/>
  <c r="Q12" i="48"/>
  <c r="P12" i="48"/>
  <c r="O12" i="48"/>
  <c r="N12" i="48"/>
  <c r="M12" i="48"/>
  <c r="L12" i="48"/>
  <c r="A12" i="48"/>
  <c r="A11" i="48"/>
  <c r="A10" i="48"/>
  <c r="I9" i="48"/>
  <c r="H9" i="48"/>
  <c r="G9" i="48"/>
  <c r="F9" i="48"/>
  <c r="E9" i="48"/>
  <c r="D9" i="48"/>
  <c r="C9" i="48"/>
  <c r="B9" i="48"/>
  <c r="A9" i="48"/>
  <c r="A7" i="48"/>
  <c r="A5" i="48"/>
  <c r="A2" i="48"/>
  <c r="J20" i="38" l="1"/>
  <c r="K12" i="38"/>
  <c r="L23" i="38"/>
  <c r="L22" i="38"/>
  <c r="M22" i="38"/>
  <c r="B25" i="38"/>
  <c r="N23" i="38"/>
  <c r="K23" i="38"/>
  <c r="J23" i="38"/>
  <c r="I23" i="38"/>
  <c r="H23" i="38"/>
  <c r="N22" i="38"/>
  <c r="K22" i="38"/>
  <c r="I22" i="38"/>
  <c r="H22" i="38"/>
  <c r="N21" i="38"/>
  <c r="K21" i="38"/>
  <c r="J21" i="38"/>
  <c r="I21" i="38"/>
  <c r="H21" i="38"/>
  <c r="N20" i="38"/>
  <c r="M20" i="38"/>
  <c r="K20" i="38"/>
  <c r="I20" i="38"/>
  <c r="H20" i="38"/>
  <c r="N19" i="38"/>
  <c r="K19" i="38"/>
  <c r="J19" i="38"/>
  <c r="I19" i="38"/>
  <c r="H19" i="38"/>
  <c r="N18" i="38"/>
  <c r="K18" i="38"/>
  <c r="I18" i="38"/>
  <c r="H18" i="38"/>
  <c r="N17" i="38"/>
  <c r="M17" i="38"/>
  <c r="K17" i="38"/>
  <c r="J17" i="38"/>
  <c r="I17" i="38"/>
  <c r="H17" i="38"/>
  <c r="N16" i="38"/>
  <c r="K16" i="38"/>
  <c r="I16" i="38"/>
  <c r="H16" i="38"/>
  <c r="N15" i="38"/>
  <c r="K15" i="38"/>
  <c r="J15" i="38"/>
  <c r="I15" i="38"/>
  <c r="H15" i="38"/>
  <c r="N14" i="38"/>
  <c r="K14" i="38"/>
  <c r="I14" i="38"/>
  <c r="H14" i="38"/>
  <c r="N13" i="38"/>
  <c r="K13" i="38"/>
  <c r="J13" i="38"/>
  <c r="I13" i="38"/>
  <c r="H13" i="38"/>
  <c r="N12" i="38"/>
  <c r="M12" i="38"/>
  <c r="L12" i="38"/>
  <c r="J12" i="38"/>
  <c r="I12" i="38"/>
  <c r="H12" i="38"/>
  <c r="N11" i="38"/>
  <c r="L11" i="38"/>
  <c r="K11" i="38"/>
  <c r="J11" i="38"/>
  <c r="I11" i="38"/>
  <c r="H11" i="38"/>
  <c r="N10" i="38"/>
  <c r="N9" i="38"/>
  <c r="I9" i="38"/>
  <c r="N8" i="38"/>
  <c r="N7" i="38"/>
  <c r="L7" i="38"/>
  <c r="H7" i="38"/>
  <c r="J7" i="38"/>
  <c r="J14" i="38"/>
  <c r="J18" i="38"/>
  <c r="L20" i="38"/>
  <c r="J22" i="38"/>
  <c r="J16" i="38"/>
  <c r="L18" i="38"/>
  <c r="J9" i="38"/>
  <c r="K10" i="38"/>
  <c r="J10" i="38"/>
  <c r="I7" i="38"/>
  <c r="K9" i="38"/>
  <c r="H10" i="38"/>
  <c r="L10" i="38"/>
  <c r="H9" i="38"/>
  <c r="I10" i="38"/>
  <c r="K8" i="38"/>
  <c r="J8" i="38"/>
  <c r="H8" i="38"/>
  <c r="I8" i="38"/>
  <c r="G25" i="38"/>
  <c r="I25" i="38" l="1"/>
  <c r="M15" i="38"/>
  <c r="M18" i="38"/>
  <c r="M23" i="38"/>
  <c r="M8" i="38"/>
  <c r="M11" i="38"/>
  <c r="M13" i="38"/>
  <c r="M16" i="38"/>
  <c r="M21" i="38"/>
  <c r="M9" i="38"/>
  <c r="H25" i="38"/>
  <c r="M7" i="38"/>
  <c r="M10" i="38"/>
  <c r="M14" i="38"/>
  <c r="M19" i="38"/>
  <c r="L14" i="38"/>
  <c r="L16" i="38"/>
  <c r="N25" i="38"/>
  <c r="L8" i="38"/>
  <c r="J25" i="38"/>
  <c r="K7" i="38"/>
  <c r="K25" i="38" s="1"/>
  <c r="L9" i="38"/>
  <c r="L13" i="38"/>
  <c r="L15" i="38"/>
  <c r="L17" i="38"/>
  <c r="L19" i="38"/>
  <c r="L21" i="38"/>
  <c r="L25" i="38" l="1"/>
  <c r="M25" i="3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mledbury</author>
  </authors>
  <commentList>
    <comment ref="D17" authorId="0" shapeId="0" xr:uid="{00000000-0006-0000-1600-000001000000}">
      <text>
        <r>
          <rPr>
            <sz val="8"/>
            <color indexed="81"/>
            <rFont val="Tahoma"/>
            <family val="2"/>
          </rPr>
          <t xml:space="preserve">In considering the assessment of non-monetised costs consider you should take a proportionate approach at the initial stage e.g.:
- Prioritise areas with moderate or large impacts AND those areas you might expect to be moderate or large
- Review the Programme Entry assessment by DfT economists (if available) to see our previous assessments
</t>
        </r>
      </text>
    </comment>
    <comment ref="C48" authorId="0" shapeId="0" xr:uid="{00000000-0006-0000-1600-000002000000}">
      <text>
        <r>
          <rPr>
            <b/>
            <sz val="8"/>
            <color indexed="81"/>
            <rFont val="Tahoma"/>
            <family val="2"/>
          </rPr>
          <t>In commenting also note whether the following has been supplied if using COBA:
- M factors
- Diagram of network
- Input/output files
- Information on number of junctions modelled
- Evidence that warning messages have been checked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Mark Ledbury</author>
    <author>mledbury</author>
  </authors>
  <commentList>
    <comment ref="D6" authorId="0" shapeId="0" xr:uid="{00000000-0006-0000-1700-000001000000}">
      <text>
        <r>
          <rPr>
            <b/>
            <sz val="8"/>
            <color indexed="81"/>
            <rFont val="Tahoma"/>
            <family val="2"/>
          </rPr>
          <t>e.g. land use and economic growth - for the do minimum, core and variant scenarios</t>
        </r>
        <r>
          <rPr>
            <sz val="8"/>
            <color indexed="81"/>
            <rFont val="Tahoma"/>
            <family val="2"/>
          </rPr>
          <t xml:space="preserve">
</t>
        </r>
      </text>
    </comment>
    <comment ref="D7" authorId="0" shapeId="0" xr:uid="{00000000-0006-0000-1700-000002000000}">
      <text>
        <r>
          <rPr>
            <b/>
            <sz val="8"/>
            <color indexed="81"/>
            <rFont val="Tahoma"/>
            <family val="2"/>
          </rPr>
          <t>description of the planning status of local developments</t>
        </r>
        <r>
          <rPr>
            <sz val="8"/>
            <color indexed="81"/>
            <rFont val="Tahoma"/>
            <family val="2"/>
          </rPr>
          <t xml:space="preserve">
</t>
        </r>
      </text>
    </comment>
    <comment ref="D8" authorId="0" shapeId="0" xr:uid="{00000000-0006-0000-1700-000003000000}">
      <text>
        <r>
          <rPr>
            <b/>
            <sz val="8"/>
            <color indexed="81"/>
            <rFont val="Tahoma"/>
            <family val="2"/>
          </rPr>
          <t>networks examined for the do minimum, core scenario and variant scenarios</t>
        </r>
        <r>
          <rPr>
            <sz val="8"/>
            <color indexed="81"/>
            <rFont val="Tahoma"/>
            <family val="2"/>
          </rPr>
          <t xml:space="preserve">
</t>
        </r>
      </text>
    </comment>
    <comment ref="D9" authorId="0" shapeId="0" xr:uid="{00000000-0006-0000-1700-000004000000}">
      <text>
        <r>
          <rPr>
            <b/>
            <sz val="8"/>
            <color indexed="81"/>
            <rFont val="Tahoma"/>
            <family val="2"/>
          </rPr>
          <t>e.g. fuel costs, PT fares, parking</t>
        </r>
      </text>
    </comment>
    <comment ref="D29" authorId="0" shapeId="0" xr:uid="{00000000-0006-0000-1700-000005000000}">
      <text>
        <r>
          <rPr>
            <b/>
            <sz val="8"/>
            <color indexed="81"/>
            <rFont val="Tahoma"/>
            <family val="2"/>
          </rPr>
          <t>This will probably need to be manually estimated from the QRA and base construction costs</t>
        </r>
      </text>
    </comment>
    <comment ref="C40" authorId="0" shapeId="0" xr:uid="{00000000-0006-0000-1700-000006000000}">
      <text>
        <r>
          <rPr>
            <sz val="8"/>
            <color indexed="81"/>
            <rFont val="Tahoma"/>
            <family val="2"/>
          </rPr>
          <t>Include a note if BCR on which sensitivity tests are compared against differ from the central case e.g. if a promoter uses old  tests to demonstrate the sensitivity of the BCR to changes in assumptions/parameters</t>
        </r>
        <r>
          <rPr>
            <sz val="8"/>
            <color indexed="81"/>
            <rFont val="Tahoma"/>
            <family val="2"/>
          </rPr>
          <t xml:space="preserve">
</t>
        </r>
      </text>
    </comment>
    <comment ref="C56" authorId="0" shapeId="0" xr:uid="{00000000-0006-0000-1700-000007000000}">
      <text>
        <r>
          <rPr>
            <sz val="8"/>
            <color indexed="81"/>
            <rFont val="Tahoma"/>
            <family val="2"/>
          </rPr>
          <t>This should be expressed as total change over the period (i.e. NOT per annum)
Ensure traded emissions from transport sector are picked up.</t>
        </r>
      </text>
    </comment>
    <comment ref="B66" authorId="1" shapeId="0" xr:uid="{00000000-0006-0000-1700-000008000000}">
      <text>
        <r>
          <rPr>
            <sz val="8"/>
            <color indexed="81"/>
            <rFont val="Tahoma"/>
            <family val="2"/>
          </rPr>
          <t>This section should also be used to record details on the elements of packages</t>
        </r>
        <r>
          <rPr>
            <sz val="8"/>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James Edgar</author>
    <author>Mark</author>
  </authors>
  <commentList>
    <comment ref="N5" authorId="0" shapeId="0" xr:uid="{00000000-0006-0000-1900-000001000000}">
      <text>
        <r>
          <rPr>
            <b/>
            <sz val="8"/>
            <color indexed="81"/>
            <rFont val="Tahoma"/>
            <family val="2"/>
          </rPr>
          <t>James Edgar:</t>
        </r>
        <r>
          <rPr>
            <sz val="8"/>
            <color indexed="81"/>
            <rFont val="Tahoma"/>
            <family val="2"/>
          </rPr>
          <t xml:space="preserve">
Adjust to reflect landscape type assumed for worst case - values to the right</t>
        </r>
      </text>
    </comment>
    <comment ref="A7" authorId="0" shapeId="0" xr:uid="{00000000-0006-0000-1900-000002000000}">
      <text>
        <r>
          <rPr>
            <b/>
            <sz val="8"/>
            <color indexed="81"/>
            <rFont val="Tahoma"/>
            <family val="2"/>
          </rPr>
          <t>James Edgar:</t>
        </r>
        <r>
          <rPr>
            <sz val="8"/>
            <color indexed="81"/>
            <rFont val="Tahoma"/>
            <family val="2"/>
          </rPr>
          <t xml:space="preserve">
All sections do not need to be used</t>
        </r>
      </text>
    </comment>
    <comment ref="B7" authorId="0" shapeId="0" xr:uid="{00000000-0006-0000-1900-000003000000}">
      <text>
        <r>
          <rPr>
            <b/>
            <sz val="8"/>
            <color indexed="81"/>
            <rFont val="Tahoma"/>
            <family val="2"/>
          </rPr>
          <t>James Edgar:</t>
        </r>
        <r>
          <rPr>
            <sz val="8"/>
            <color indexed="81"/>
            <rFont val="Tahoma"/>
            <family val="2"/>
          </rPr>
          <t xml:space="preserve">
Insert length of each section - this will generate numbers in columns H to N which can then be used to calculate the best guess valuation</t>
        </r>
      </text>
    </comment>
    <comment ref="E7" authorId="0" shapeId="0" xr:uid="{00000000-0006-0000-1900-000004000000}">
      <text>
        <r>
          <rPr>
            <b/>
            <sz val="8"/>
            <color indexed="81"/>
            <rFont val="Tahoma"/>
            <family val="2"/>
          </rPr>
          <t>James Edgar:</t>
        </r>
        <r>
          <rPr>
            <sz val="8"/>
            <color indexed="81"/>
            <rFont val="Tahoma"/>
            <family val="2"/>
          </rPr>
          <t xml:space="preserve">
Change as required</t>
        </r>
      </text>
    </comment>
    <comment ref="G7" authorId="0" shapeId="0" xr:uid="{00000000-0006-0000-1900-000005000000}">
      <text>
        <r>
          <rPr>
            <b/>
            <sz val="8"/>
            <color indexed="81"/>
            <rFont val="Tahoma"/>
            <family val="2"/>
          </rPr>
          <t>James Edgar:</t>
        </r>
        <r>
          <rPr>
            <sz val="8"/>
            <color indexed="81"/>
            <rFont val="Tahoma"/>
            <family val="2"/>
          </rPr>
          <t xml:space="preserve">
Insert formula for each section using values to the right in the corresponding row</t>
        </r>
      </text>
    </comment>
    <comment ref="E9" authorId="0" shapeId="0" xr:uid="{00000000-0006-0000-1900-000006000000}">
      <text>
        <r>
          <rPr>
            <b/>
            <sz val="8"/>
            <color indexed="81"/>
            <rFont val="Tahoma"/>
            <family val="2"/>
          </rPr>
          <t>James Edgar:</t>
        </r>
        <r>
          <rPr>
            <sz val="8"/>
            <color indexed="81"/>
            <rFont val="Tahoma"/>
            <family val="2"/>
          </rPr>
          <t xml:space="preserve">
Change as required</t>
        </r>
      </text>
    </comment>
    <comment ref="G10" authorId="1" shapeId="0" xr:uid="{00000000-0006-0000-1900-000007000000}">
      <text>
        <r>
          <rPr>
            <b/>
            <sz val="9"/>
            <color indexed="81"/>
            <rFont val="Tahoma"/>
            <family val="2"/>
          </rPr>
          <t>Relatively high weight given to forest as set between the two existing roads (although the SBL is only on one side)</t>
        </r>
      </text>
    </comment>
    <comment ref="A28" authorId="0" shapeId="0" xr:uid="{00000000-0006-0000-1900-000008000000}">
      <text>
        <r>
          <rPr>
            <b/>
            <sz val="8"/>
            <color indexed="81"/>
            <rFont val="Tahoma"/>
            <family val="2"/>
          </rPr>
          <t>James Edgar:</t>
        </r>
        <r>
          <rPr>
            <sz val="8"/>
            <color indexed="81"/>
            <rFont val="Tahoma"/>
            <family val="2"/>
          </rPr>
          <t xml:space="preserve">
All sections do not need to be used</t>
        </r>
      </text>
    </comment>
  </commentList>
</comments>
</file>

<file path=xl/sharedStrings.xml><?xml version="1.0" encoding="utf-8"?>
<sst xmlns="http://schemas.openxmlformats.org/spreadsheetml/2006/main" count="915" uniqueCount="499">
  <si>
    <t>General information</t>
  </si>
  <si>
    <t>Scheme name</t>
  </si>
  <si>
    <t>North &amp; East Melton Mowbray Distributor Road</t>
  </si>
  <si>
    <t>Promoter</t>
  </si>
  <si>
    <t>Leicestershire County Council</t>
  </si>
  <si>
    <t>Purpose</t>
  </si>
  <si>
    <t>The purpose of this toolkit it to provide promotors with transparent information on the areas of the modelling and economic appraisal that the DfT scrutinise as part of the any business case submission. It allows the promotor to clearly flag areas of the analysis that requires additional work and  to inform the DfT of how the work will be undertaken. As well as promoting transparent and open engagement it aims to significantly reduce the amount of time required for the DfT to respond to submissions and to allow the DfT to help the promotor to deliver the most robust analysis and maximise the potential of approval. The DfT appreciate not all tabs will be required at the earlier stages of the business case submission however they are provided to give the promotor visibility of the analysis required at later stages</t>
  </si>
  <si>
    <t>Submission</t>
  </si>
  <si>
    <t>This toolkit is required to be submitted at all stages of the business case development in order for all stakeholders to clearly understand progress and outstanding issues and risk. Each of the fields in all of worksheets will need to be completed with references to where the information can be found. If the field is not relevant please leave blank and provided notes in the commentry section as to why. An appropriate RAG will need to be applied. Green aligning to TAG or robust analysis demonstrating why a revised method is appropriate, Amber - further work is needed and actions have been established, Red - not yet begun or acknowledging the provided information is not sufficient. It is not expected that all boxes are Green at all submission stages.</t>
  </si>
  <si>
    <t>References</t>
  </si>
  <si>
    <t xml:space="preserve">All report references must highlight specific pages within documents and where possible paragraphs. Naming a complete document will not be accepted </t>
  </si>
  <si>
    <t>Comments</t>
  </si>
  <si>
    <t>This is provided for the promotor to add comments as to why items maybe red/amber and how/when/if they are likely to be addressed.</t>
  </si>
  <si>
    <t>Version control</t>
  </si>
  <si>
    <t>Version</t>
  </si>
  <si>
    <t>Date</t>
  </si>
  <si>
    <t>Description</t>
  </si>
  <si>
    <t>Major Changes</t>
  </si>
  <si>
    <t>Updated by</t>
  </si>
  <si>
    <t>Checked by</t>
  </si>
  <si>
    <t>Release Date</t>
  </si>
  <si>
    <t>MRN LLM</t>
  </si>
  <si>
    <t>Various changes to the modelling and appraisal tab.</t>
  </si>
  <si>
    <t>JC</t>
  </si>
  <si>
    <t>BL</t>
  </si>
  <si>
    <t>MRN</t>
  </si>
  <si>
    <t>Included Induced Investment tab and updated Final Assessment tab</t>
  </si>
  <si>
    <t>Included ASR tab.</t>
  </si>
  <si>
    <t>HM</t>
  </si>
  <si>
    <t>JC / CH</t>
  </si>
  <si>
    <t>Scheme ID</t>
  </si>
  <si>
    <t>Policy folder</t>
  </si>
  <si>
    <t>LE folder</t>
  </si>
  <si>
    <t>Round:</t>
  </si>
  <si>
    <t>Contact:</t>
  </si>
  <si>
    <t>Policy lead</t>
  </si>
  <si>
    <t>Interaction</t>
  </si>
  <si>
    <t>LE person responsible</t>
  </si>
  <si>
    <t>Page left intentionally blank</t>
  </si>
  <si>
    <t>Date:</t>
  </si>
  <si>
    <t>Location:</t>
  </si>
  <si>
    <t>External attendees:</t>
  </si>
  <si>
    <t>Internal attendees:</t>
  </si>
  <si>
    <t>Detail gained in meeting</t>
  </si>
  <si>
    <t>Scheme outline:</t>
  </si>
  <si>
    <t>Issues raised:</t>
  </si>
  <si>
    <t>Plan requested?</t>
  </si>
  <si>
    <t>Planned timings:</t>
  </si>
  <si>
    <t>Evaluation plan requested?</t>
  </si>
  <si>
    <t>Next steps including timing:</t>
  </si>
  <si>
    <t>Checklist for reviewing Option Development (OAR)</t>
  </si>
  <si>
    <t>Step 1: Understanding the Current Situation</t>
  </si>
  <si>
    <t>Assessment Criteria</t>
  </si>
  <si>
    <t>RAG Rating</t>
  </si>
  <si>
    <t>Report Reference</t>
  </si>
  <si>
    <t>Present a sound body of analysis to provide evidence of the problems and challenges</t>
  </si>
  <si>
    <t>What is the nature of the problem? Has the problem been clearly articulated? What are the data sources - Are the data sources appropriate (e.g. up-to-date traffic data - fit for purpose transport model - clear identification of market failure where supporting opportunities)</t>
  </si>
  <si>
    <t>Green - Clear articulation of problem related to current transport levels of service (e.g. evidence of current congestion/overcrowding/lack of access) - opportunities (supporting development) and constraints identified (e.g. physical, legal etc.) 
Amber - Problem may not be fully clear or not obviously significant.  Evidence may be dated and/or not fully robust.
Red - problem not clearly articulated - not supported by evidence - opportunities/constraints not identified</t>
  </si>
  <si>
    <t>Step 2: Understanding the Future Situation</t>
  </si>
  <si>
    <t>Define the future ‘without scheme’ case and potential scenarios around this case (e.g. where different growth in travel demand from the core assumptions may increase or reduce transport problems and hence the need for intervention)</t>
  </si>
  <si>
    <t xml:space="preserve">Is there a clear articulation of future situation in terms of land use/transport policy, future levels of service.  What data is used to assess the future problem - and are these appropriate (e.g. fit for purpose model) </t>
  </si>
  <si>
    <t>Green - Clear articulation of future changes to transport levels of service (e.g. evidence of future congestion/overcrowding/lack of access) - opportunities (e.g. supporting development) and constraints identified (e.g. physical, legal etc.) 
Amber - Changes to existing situation may not be fully clear or not obviously significant.  Evidence may be dated and/or not fully robust.
Red - future problems not clearly articulated - not supported by evidence - opportunities/constraints not identified</t>
  </si>
  <si>
    <t>Step 3: Establishing the Need for Intervention</t>
  </si>
  <si>
    <t>Document the stakeholder engagement strategy adopted, including stakeholders involved and their role in informing the option development process</t>
  </si>
  <si>
    <t>What are the underlying drivers or causes of the problems?</t>
  </si>
  <si>
    <t>Green - Underlying need is clearly identified through strong evidence in the Steps 1 and 2 and through collation of information on the underlying cause, including engagement with stakeholders etc. 
Amber -Either evidence not fully robust and/or not fully considered underlying causes of the problem/limited consultation.
Red - Lack of clarity of evidence and underlying driver of problem - lack of consultation.</t>
  </si>
  <si>
    <t>Step 4a: Identifying Objectives</t>
  </si>
  <si>
    <t>Clearly state the study or intervention-specific objectives and intended outcomes, and enough information to facilitate an understanding of the links between issues and context and the final statement of objectives</t>
  </si>
  <si>
    <t>Are objectives clearly stated?  Are those objectives linked to the evidence in Steps 1-3?  Do objectives fit with local/national policy objectives?</t>
  </si>
  <si>
    <t>Green - Clear articulation of objectives - fit with evidence and local national policies - objectives are SMART. 
Amber -Either articulation of objectives unclear and/or not a clear link to the identified problem and underlying cause.
Red - Objectives unclear - poor link to identified problem / local / national policy.</t>
  </si>
  <si>
    <t>Step 4b: Define Geographic Area of Impact to be Addressed by the Intervention</t>
  </si>
  <si>
    <t>Clearly identify the travel market and key origins and destinations; and the geographical extent of current and future transport problems and underlying drivers.</t>
  </si>
  <si>
    <t>Has the scope been clearly and appropriately defined?  Is there data supporting this and is it appropriate (e.g. if existing transport models are used, are the network area/coding sufficiently fit for testing of options)?</t>
  </si>
  <si>
    <t>Green - Appropriately defined area supported by evidence of potential impacts. 
Amber - Area of influence appears reasonable - but no clear evidence supporting the definition.
Red - Lack of clarity or inappropriately defined area - no supporting evidence</t>
  </si>
  <si>
    <t>Step 5: Generating Options</t>
  </si>
  <si>
    <t>Options should represent reasonably discrete interventions.</t>
  </si>
  <si>
    <t>Have a wide range of options been considered - has the option generation process involved stakeholder engagement / benchmarking etc.?</t>
  </si>
  <si>
    <t>Green - Wide range of options considered based on consultation and evidence gathering. 
Amber - Options considered a reasonable range - and/or limited consultation/evidence to support generation.
Red - Single or limited options considered - rationale unclear.</t>
  </si>
  <si>
    <t>Step 6: Initial Sifting</t>
  </si>
  <si>
    <t>Decisions made on discarded options should be recorded, along with supporting evidence. The initial supporting evidence for feasible options, as facilitated by EAST (or similar tool) , should be summarised.</t>
  </si>
  <si>
    <t xml:space="preserve">Is there clear evidence supporting the initial option sift?  Is the method of sifting methodical following clear principles (e.g. sifting out unaffordable solutions; those that clearly don't meet objectives etc.)? </t>
  </si>
  <si>
    <t>Green - Clear evidence to support option sift - consistent method used (e.g. EAST). 
Amber - Option sift supported by some evidence although some uncertainty on methods.
Red - No clear evidence to support sifting process.</t>
  </si>
  <si>
    <t>Step 7: Development and Assessment of Potential Options</t>
  </si>
  <si>
    <t>Document the results of the subsequent assessment of potential options against the Option Assessment Framework</t>
  </si>
  <si>
    <t>Any key risks associated with options are highlighted?</t>
  </si>
  <si>
    <t>Evidence against the 5 cases should be presented</t>
  </si>
  <si>
    <t>For Value for Money -  statement that summarises information used to make the assessment and the degree of confidence in the outcome of the assessment</t>
  </si>
  <si>
    <t>Overall Assessment</t>
  </si>
  <si>
    <t>Overall Comments</t>
  </si>
  <si>
    <t>Overall RAG</t>
  </si>
  <si>
    <t>Appraisal Specification Summary Table</t>
  </si>
  <si>
    <t>Appraisal Specification Summary Report Last Reviewed:</t>
  </si>
  <si>
    <t>For DfT use</t>
  </si>
  <si>
    <t>Impacts</t>
  </si>
  <si>
    <t>Sub-impacts</t>
  </si>
  <si>
    <t>Estimated Impact in OAR</t>
  </si>
  <si>
    <t>Level of uncertainty in OAR</t>
  </si>
  <si>
    <t>Proposed proportionate appraisal methodology</t>
  </si>
  <si>
    <t>Reference to evidence and rationale in support of proposed methodology</t>
  </si>
  <si>
    <t xml:space="preserve">Type of Assessment Output (Quantitative/ Qualitative/ Monetary/ Distributional) </t>
  </si>
  <si>
    <t>DfT Assessment Notes</t>
  </si>
  <si>
    <t>Queries</t>
  </si>
  <si>
    <t>Response</t>
  </si>
  <si>
    <t>Economy</t>
  </si>
  <si>
    <t>Business users &amp; transport providers</t>
  </si>
  <si>
    <t>Reliability impact on Business users</t>
  </si>
  <si>
    <t>Regeneration</t>
  </si>
  <si>
    <t>Wider Impacts</t>
  </si>
  <si>
    <t>Environmental</t>
  </si>
  <si>
    <t>Noise</t>
  </si>
  <si>
    <t>Air Quality</t>
  </si>
  <si>
    <t>Greenhouse gases</t>
  </si>
  <si>
    <t>Landscape</t>
  </si>
  <si>
    <t>Townscape</t>
  </si>
  <si>
    <t>Heritage of Historic resources</t>
  </si>
  <si>
    <t>Biodiversity</t>
  </si>
  <si>
    <t>Water Environment</t>
  </si>
  <si>
    <t>Social</t>
  </si>
  <si>
    <t>Commuting and Other users</t>
  </si>
  <si>
    <t>Reliability impact on Commuting and Other users</t>
  </si>
  <si>
    <t>Physical activity</t>
  </si>
  <si>
    <t xml:space="preserve">Journey quality </t>
  </si>
  <si>
    <t>Accidents</t>
  </si>
  <si>
    <t>Security</t>
  </si>
  <si>
    <t>Access to services</t>
  </si>
  <si>
    <t>Affordability</t>
  </si>
  <si>
    <t>Severance</t>
  </si>
  <si>
    <t>Option values</t>
  </si>
  <si>
    <t>Public Accounts</t>
  </si>
  <si>
    <t>Cost to Broad Transport Budget</t>
  </si>
  <si>
    <t>Indirect Tax Revenues</t>
  </si>
  <si>
    <t>ASR Checklist</t>
  </si>
  <si>
    <t xml:space="preserve"> RAG Rating</t>
  </si>
  <si>
    <t>Approach to Traffic Modelling and Forecasting</t>
  </si>
  <si>
    <t>What is the identified problem and likely solutions?</t>
  </si>
  <si>
    <t>Has a suitable study area been defined? Is evidence provided to support this?
NB: see OAR review for further detail</t>
  </si>
  <si>
    <t>Has availability of existing models been considered (to include assessment of models based on structure of overall model and its components;  the age, quality and spatial coverage of the underlying data; and the models adherence to quality criteria for calibration and validation).</t>
  </si>
  <si>
    <t>Base Year Traffic Model and Traffic Data</t>
  </si>
  <si>
    <t>Proposed approach to developing traffic models. To include description of the road traffic and public transport passenger assignment models, including proposed model network and zone plans, details of treatment of congestion on the road system and crowding on the public transport system.
Will proposed methods capture scheme impacts (need to consider OAR results and scheme objectives)?</t>
  </si>
  <si>
    <t>Availability of existing traffic data.
Traffic Data requirements and approach to surveys (to include consideration of demand data, traffic/passenger flow data and journey time data).
Are proposed survey of sufficient coverage to support the proposed model build - both spatially and across modes?
Description of the data to be used in model building and validation with a clear distinction made for any independent validation data.</t>
  </si>
  <si>
    <t>Base Year and Time periods to be modelled. Is evidence provided to support the selection of modelled time periods?</t>
  </si>
  <si>
    <t>Description of the overall spatial coverage of the model and the evidence to support this.</t>
  </si>
  <si>
    <t>Details of matrix development methodology (e.g. RSI, Mobile Network Data, gravity model) including approach to matrix calibration and validation.</t>
  </si>
  <si>
    <t>Description of the approach to validation.
Does the proposed validation provide sufficient coverage to demonstrate fitness for purpose for appraisal of the scheme</t>
  </si>
  <si>
    <t>Demand Modelling</t>
  </si>
  <si>
    <t>Description of the approach to demand modelling.</t>
  </si>
  <si>
    <t>Description of the proposed approach for developing the demand model and rationale for its setup.
Does the methodology proposed align with TAG in terms of: model form; choices includes appropriate; mode coverage etc</t>
  </si>
  <si>
    <t>Forecasting</t>
  </si>
  <si>
    <t>Proposed forecast years and the rationale for those chosen.
Is it proposed to forecast "as far into the future as possible" as per TAG M4 1.2?</t>
  </si>
  <si>
    <t>Description of the forecast scenarios to be modelled.</t>
  </si>
  <si>
    <t>Description of the methods to used in forecasting future traffic demand.</t>
  </si>
  <si>
    <t>Description of the methods to be used in forecasting future supply.</t>
  </si>
  <si>
    <t>Details of the Sensitivity Testing that will be carried out (to include high and low growth, as well as other significant sources of uncertainty).</t>
  </si>
  <si>
    <t>Details of approach to dependent development (to include description of potential dependent development site(s), the approach to evidencing / quantifying dependency, scenarios that will be modelled).</t>
  </si>
  <si>
    <t>Approach to Appraisal</t>
  </si>
  <si>
    <t>A clear explanation of the methodology to be used in the calculation of TEE benefits (including appropriate DM/DS inputs) - TUBA/bespoke calculation (including up-to-date TUBA version; standard economics file; appropriate appraisal period; if bespoke calculations parameters are correct/up-to-date; etc.).</t>
  </si>
  <si>
    <t>Details of the approach to appraisal of maintenance delay (costs/savings).</t>
  </si>
  <si>
    <t>Details of the approach to appraisal of construction delay.</t>
  </si>
  <si>
    <t>Details of the planned approach to annualisation of TEE benefits in TUBA.</t>
  </si>
  <si>
    <t>Details of methodology to be used for appraisal of:</t>
  </si>
  <si>
    <t>Reliability</t>
  </si>
  <si>
    <t>Greenhouse Gases</t>
  </si>
  <si>
    <t>Physical Activity (active mode impacts)</t>
  </si>
  <si>
    <t>Details of the approach to appraisal if there is dependent development (to include Transport External Costs, Land Value Uplift and Land Amenity Value)</t>
  </si>
  <si>
    <t xml:space="preserve">Details of base scheme investment costs - clearly aligned with those in the financial case (including risk/real inflation) - and cover whole life costs.
</t>
  </si>
  <si>
    <t>Clear explanation of how costs will be converted to appropriate price base and how discounting etc will be applied to provide appraisal costs</t>
  </si>
  <si>
    <t>Details of the Sensitivity Testing that will be carried out.</t>
  </si>
  <si>
    <t>A methodology for appraisal, set out against each of the challenges
or sub-impacts in the AST, is included in the ASST.</t>
  </si>
  <si>
    <t>ASR - Traffic Modelling and Economics</t>
  </si>
  <si>
    <t>Modelling Checklist</t>
  </si>
  <si>
    <t>Data</t>
  </si>
  <si>
    <t>Details of the sources, locations (illustrated on a map), methods of collection, dates, days of week, durations, sample factors, estimation of accuracy, etc.</t>
  </si>
  <si>
    <t>Highway</t>
  </si>
  <si>
    <t>Input not required as discussed in DfT email (7th April 2022)</t>
  </si>
  <si>
    <t>Bus</t>
  </si>
  <si>
    <t>Rail</t>
  </si>
  <si>
    <t>Active Mode</t>
  </si>
  <si>
    <t>Details of mobile phone data (e.g. data processing, validation or expansion method).</t>
  </si>
  <si>
    <t>Details of any specialist surveys (e.g. stated preference).</t>
  </si>
  <si>
    <t>Traffic and passenger flows; including daily, hourly and seasonal profiles, including details by vehicle class where appropriate.</t>
  </si>
  <si>
    <t>Journey times by mode, including variability if appropriate.</t>
  </si>
  <si>
    <t>Details of the pattern and scale of traffic delays and queues.</t>
  </si>
  <si>
    <t>Details of crowding and interchange for public transport.</t>
  </si>
  <si>
    <t xml:space="preserve">Desire line diagrams for important parts of the network. </t>
  </si>
  <si>
    <t>Diagrams of existing traffic flows, both in the immediate corridor and other relevant corridors.</t>
  </si>
  <si>
    <t>Other comments</t>
  </si>
  <si>
    <t xml:space="preserve">Data </t>
  </si>
  <si>
    <t>Assignment Model</t>
  </si>
  <si>
    <t>Base year of model and software used</t>
  </si>
  <si>
    <t xml:space="preserve">Description of the road traffic assignment model development, including model network and zone plans, generalised cost function (VOT, VoC, toll, Databook version), details of treatment of congestion on the road system.  </t>
  </si>
  <si>
    <t xml:space="preserve">Description of the public transport passenger assignment model development, including model network and zone plans, generalised cost function, details of crowding on the public transport system.  </t>
  </si>
  <si>
    <t>Description of the data used in model building and validation with a clear distinction made for any independent validation data.</t>
  </si>
  <si>
    <t xml:space="preserve">Evidence of the validity of the networks employed, including range checks, link length checks, and route choice evidence. </t>
  </si>
  <si>
    <t>Details of the modelling of junctions, including data for modelling level crossings and junctions, in particular traffic signals and whether these have been updated or optimised.</t>
  </si>
  <si>
    <t>Details of the segmentation used, including the rationale for that chosen.</t>
  </si>
  <si>
    <t>Details of matrix development methodology (e.g. RSI, Mobile Network Data, gravity model).</t>
  </si>
  <si>
    <t>Details of specific sites and validation of trips (e.g. airport, port, rail station, park and ride, industrial site, business park, retail park)</t>
  </si>
  <si>
    <t>Validation of the trip matrices, including estimation of measurement and sample errors.</t>
  </si>
  <si>
    <t>Details of any 'matrix estimation' techniques used and evidence of the effect of the estimation process on the scale and pattern of the base travel matrices.</t>
  </si>
  <si>
    <t>Validation of the trip assignment: comparisons of flows across screenlines/cordons.</t>
  </si>
  <si>
    <t>PT</t>
  </si>
  <si>
    <t>Validation of the trip assignment: comparisons of flows on links and, for road traffic models, turning movements at key junctions.</t>
  </si>
  <si>
    <t>Journey time validation, including, for road traffic models, checks on queue pattern and magnitudes of delays/queues.</t>
  </si>
  <si>
    <t>Detail of the assignment convergence.</t>
  </si>
  <si>
    <t xml:space="preserve">Present year validation if the model is more than 5 years old. </t>
  </si>
  <si>
    <t>A diagram of modelled traffic flows, both in the immediate corridor and other relevant corridors.</t>
  </si>
  <si>
    <t>Supply Model / Base Model Fit</t>
  </si>
  <si>
    <t>Demand Model</t>
  </si>
  <si>
    <t>Where no Variable Demand Model has been developed evidence should be provided to support this decision (e.g. follow guidance in WebTAG Unit 3.10.1 Variable Demand Modelling - Preliminary Assessment Procedures).</t>
  </si>
  <si>
    <t>N/A - variable demand model used and documented</t>
  </si>
  <si>
    <t>G</t>
  </si>
  <si>
    <t>N/A</t>
  </si>
  <si>
    <t>NEMMDR FBC - Demand Model Development Report v4.pdf
Para 1.1.2 (software used)
Para 3.2.4 (base year of model)</t>
  </si>
  <si>
    <t>Description of the demand model and rationale for its setup.</t>
  </si>
  <si>
    <t>NEMMDR FBC - Demand Model Development Report v4.pdf
Section 1.3
Section 2
Section 5
Section 6</t>
  </si>
  <si>
    <t>Description of the data used in the model building and validation.</t>
  </si>
  <si>
    <t>NEMMDR FBC - Demand Model Development Report v4.pdf
Section 3</t>
  </si>
  <si>
    <t>Details of the segmentation used, including the rationale for that chosen. This should include justification for any segments remaining fixed.</t>
  </si>
  <si>
    <t>NEMMDR FBC - Demand Model Development Report v4.pdf
Section 2.2</t>
  </si>
  <si>
    <t>Details of any geographically fixed elements and rationale for this.</t>
  </si>
  <si>
    <t>N/A - no geographically fixed elements</t>
  </si>
  <si>
    <t>Details of any imported model components and rationale for their use.</t>
  </si>
  <si>
    <t>NEMMDR FBC - Demand Model Development Report v4.pdf
Section 1.3
Section 4
Section 5</t>
  </si>
  <si>
    <t>Evidence of model calibration and validation and details of any sensitivity tests.</t>
  </si>
  <si>
    <t>NEMMDR FBC - Demand Model Development Report v4.pdf
Section 7</t>
  </si>
  <si>
    <t>Validation of the supply model sensitivity in cases where the detailed assignment models do not iterate directly with the demand model.</t>
  </si>
  <si>
    <t>N/A - detailed SATURN model is directly embedded within the demand model</t>
  </si>
  <si>
    <t>Details of cost damping function and rationale for its setup.</t>
  </si>
  <si>
    <t>NEMMDR FBC - Demand Model Development Report v4.pdf
Section 6.3</t>
  </si>
  <si>
    <t>Details of the realism testing, including outturn elasticities of demand with respect to fuel cost and public transport fares.</t>
  </si>
  <si>
    <t>Details of the demand/supply convergence for the realism testing.</t>
  </si>
  <si>
    <t>NEMMDR FBC - Demand Model Development Report v4.pdf
Section 8.4</t>
  </si>
  <si>
    <t>Other comments (e.g. land use model)</t>
  </si>
  <si>
    <t>Forecasts</t>
  </si>
  <si>
    <t>Description of the methods used in forecasting future traffic demand</t>
  </si>
  <si>
    <t>NEMMDR FBC - Forecasting Report v1.01.pdf
  - Section 2 (forecasting processes)
NEMMDR FBC - Demand Model Development Report v4.pdf
  - Section 4 (planning data and trip ends)
  - Section 8 (forecasting)</t>
  </si>
  <si>
    <t>Forecast Years Modelled (and rationale for those chosen). Is it proposed to forecast "as far into the future as possible" as per TAG M4 1.2?</t>
  </si>
  <si>
    <t>NEMMDR FBC - Forecasting Report v1.01.pdf
  - Para 1.1.5
2051 is the most distant forecast year used, reflecting the forecasting assumptions available (NTEM/TEMPro, TAG etc)</t>
  </si>
  <si>
    <t>Description of the future year demand assumptions (e.g. land use and economic growth - for the do minimum, core and variant scenarios).</t>
  </si>
  <si>
    <t>NEMMDR FBC - Forecasting Report v1.01.pdf
  - Section 3 (forecasting assumptions)</t>
  </si>
  <si>
    <t>An uncertainty log providing a clear description of the planning status of local developments.
Check the uncertainty logs with the number of trips associated with each of the developments and the details of planning status information that has led to the uncertainty status. Ensure a plot of these development (at least for the largest developments) is provided.</t>
  </si>
  <si>
    <t>NEMMDR FBC - Forecasting Report v1.01.pdf
  - Tables 3.6, 3.8 (residential developments)
  - Table 3.7 (employment developments)
  - Appendix A (maps of key developments)</t>
  </si>
  <si>
    <t>Description of the future year transport supply assumptions (i.e. networks examined for the do minimum, core scenario and variant scenarios). Check details on forecast assumptions related to traffic signals.</t>
  </si>
  <si>
    <t>NEMMDR FBC - Forecasting Report v1.01.pdf
  - Table 3.3 (without scheme highway assumptions)
  - Table 3.4 (without scheme public transport assumptions)
  - Table 3.5 (without scheme active modes assumptions)
  - Section 3.3 (scheme assumptions)
  - Appendix A (maps of key developments)</t>
  </si>
  <si>
    <t>Description of the travel cost assumptions (e.g. VoT, VoC, Databook version, fuel costs, PT fares, parking). Compare the VoT and VoC with the base year model.</t>
  </si>
  <si>
    <t>NEMMDR FBC - Forecasting Report v1.01.pdf
  - Tables 3.2 (forecasting assumptions)</t>
  </si>
  <si>
    <t>Details of the demand/supply convergence .</t>
  </si>
  <si>
    <t>NEMMDR FBC - Forecasting Report v1.01.pdf
  - Section 4.5 (without scheme)
  - Section 5.2 (with scheme)
  - Section 6.3 (sensitivity tests)</t>
  </si>
  <si>
    <t>Check details on the forecast demand assumptions and matrices – committed development housing and job totals; NTEM housing and job planning data comparison; adjusted TEMPRO factors. And also the base year, background growth, development trips and the forecast year matrix total, by time period and user class.</t>
  </si>
  <si>
    <t>NEMMDR FBC - Forecasting Report v1.01.pdf
  - Section 4
  - Tables 4.3 and 4.4 (unconstrained LLITM vs NTEM growth)</t>
  </si>
  <si>
    <t>Comparison of the local forecast results to national forecasts, at an overall and sectoral level.</t>
  </si>
  <si>
    <t>NEMMDR FBC - Forecasting Report v1.01.pdf
  - Section 4.2 to 4.5</t>
  </si>
  <si>
    <t>Presentation of the forecast travel demand and conditions (including journey time analysis on key routes) for the do minimum and core scenario and variant scenarios. Include a diagram of forecast flows for the do-minimum and the scheme options for affected corridors. Analysis of users of the DS infrastructure (e.g. by select link analysis).</t>
  </si>
  <si>
    <t>NEMMDR FBC - Forecasting Report v1.01.pdf
  - Section 5.3 (with scheme highway forecasts)
    - Figure 5.2 (network performance change)
    - Tables 5.2 to 5.5 (network performance change)
    - Figures 5.3 to 5.6 (network performance change)
  - Section 6.4 (high/low sensitivity tests)
  - Appendices B to F (flow, V/C and junction delay changes)</t>
  </si>
  <si>
    <t>If the model includes very slow speeds or high junction delays evidence of their plausibility.</t>
  </si>
  <si>
    <t>N/A - model refined to review / remove these issues</t>
  </si>
  <si>
    <t>An explanation of any forecasts of flows above capacity, especially for the do-minimum, and an explanation of how these are accounted for in the modelling/appraisal.</t>
  </si>
  <si>
    <t>N/A - no flows identified in excess of capacity</t>
  </si>
  <si>
    <t>Presentation of the sensitivity tests carried out (to include high and low demand tests).</t>
  </si>
  <si>
    <t>NEMMDR FBC - Forecasting Report v1.01.pdf
  - Section 6</t>
  </si>
  <si>
    <t xml:space="preserve">The traffic implications of the scheme on the SRN should be reported; including details of increases/decreases in flows and journey times on the SRN in the area of influence of the scheme.  If there are potential implications for the number of accidents on the SRN evidence should be provided to show these have been investigated and/or reported. </t>
  </si>
  <si>
    <t>Traffic implications of the scheme on the SRN have not been reported as the nearest SRN route is the A1, approximately 15km to the east of the scheme. The flow impact on the A1 as a result of the scheme is minimal (e.g. reductions of ~50PCUs in 2051 AM Peak), and within the LLITM model, the road is represented as buffer (rather than simulation) network.</t>
  </si>
  <si>
    <t>Monetised Benefits</t>
  </si>
  <si>
    <t>TEE Benefits</t>
  </si>
  <si>
    <t>A clear explanation of the underlying assumptions used in the calculation of TEE benefits (including appropriate DM/DS inputs) - TUBA/bespoke calculation (including up-to-date TUBA version; standard economics file; appropriate appraisal period; if bespoke calculations parameters are correct/up-to-date; etc.).</t>
  </si>
  <si>
    <t>NEMMDR FBC - Economic Appraisal Report v1.02.pdf
  - Sections 3.1, 3.2</t>
  </si>
  <si>
    <t>Details of assumptions about operating costs and commercial viability (e.g. public transport, park and ride, etc.); including estimate of private sector revenue/investment.</t>
  </si>
  <si>
    <t>The NEMMDR is highway-focussed, so the only 'operating costs' considered are maintenance costs</t>
  </si>
  <si>
    <t>NEMMDR FBC - Economic Appraisal Report v1.02.pdf
  - Sections 2.4</t>
  </si>
  <si>
    <t>Details of developer contributions (including adjustment to appropriate price base).</t>
  </si>
  <si>
    <t>NEMMDR FBC - Economic Appraisal Report v1.02.pdf
  - Section 2.4
  - Section 2.5</t>
  </si>
  <si>
    <t>Details of the maintenance delay costs/savings.</t>
  </si>
  <si>
    <t>NEMMDR FBC - Economic Appraisal Report v1.02.pdf
  - Section 2.3</t>
  </si>
  <si>
    <t xml:space="preserve">Details of the delays during construction. </t>
  </si>
  <si>
    <t>NEMMDR FBC - Economic Appraisal Report v1.02.pdf
  - Section 5</t>
  </si>
  <si>
    <t>Full appraisal inputs/outputs (TUBA output files / bespoke spreadsheets) should be supplied and reviewed.</t>
  </si>
  <si>
    <t>A package is available and can be provided ahead of the final FBC submission if required.</t>
  </si>
  <si>
    <t>Evidence that TUBA warning messages have been checked and found to be acceptable</t>
  </si>
  <si>
    <t>NEMMDR FBC - Economic Appraisal Report v1.02.pdf
  - Section 3.6</t>
  </si>
  <si>
    <t>Spatial (sectoral) analysis of TEE benefits</t>
  </si>
  <si>
    <t>NEMMDR FBC - Economic Appraisal Report v1.02.pdf
  - Section 3.4 (sectored masking)
  - Figures 3.7, 3.8</t>
  </si>
  <si>
    <t>Details of annualisation factors in TUBA (to include full details of any calculations).</t>
  </si>
  <si>
    <t>NEMMDR FBC - Economic Appraisal Report v1.02.pdf
  - Section 3.3</t>
  </si>
  <si>
    <t>Are trip matrix totals reported in TUBA in line with expectation.</t>
  </si>
  <si>
    <t>The data processing approach adopted is to mask the data before application in TUBA, and so this comparison is of extremely limited value, and hence not reported in the documentation. As part of the OBC and FBC analysis we are content that these are in-line with expectation.</t>
  </si>
  <si>
    <t>NEMMDR FBC - Economic Appraisal Report v1.02.pdf
  - Section 3.5</t>
  </si>
  <si>
    <t>Appropriate splits of benefits by type (i.e. time savings, vocs, etc.); mode; vehicle type; forecast year (profile); time period; trip distance.</t>
  </si>
  <si>
    <t>NEMMDR FBC - Economic Appraisal Report v1.02.pdf
  - Section 3.4</t>
  </si>
  <si>
    <t>Do sensitivity outputs in TUBA suggest any problems with benefit calculation accuracy?</t>
  </si>
  <si>
    <t>The transport model forecasts have been run with demand model %Gap targets of 0.1 and then 0.075 (in excess of that required by TAG), with outturn benefits stable. The sensitivity tests undertaken (high/low and alternative scenarios) have yielded expected and consistent benefits.
The Sensitivity table in TUBA is of limited use as an indicator of benefit calculation accuracy due to the size of the model and hence the DM user costs.</t>
  </si>
  <si>
    <t>NEMMDR FBC - Forecasting Report v1.01.pdf
  - Section 3.5.6
  - Section 4.5 (without scheme convergence)
  - Section 5.2 (with scheme convergence)
  - Section 6.3 (sensitivity tests convergence)</t>
  </si>
  <si>
    <t>Do TUBA 'tbn' files suggest a problem with the rule of half calculation?</t>
  </si>
  <si>
    <t>NEMMDR FBC - Economic Appraisal Report v1.02.pdf
  - Section 3.6.7</t>
  </si>
  <si>
    <t>Details of the method used to calculate reliability benefits and evidence of appropriate input/outputs.</t>
  </si>
  <si>
    <t>NEMMDR FBC - Economic Appraisal Report v1.02.pdf
  - Section 6.2</t>
  </si>
  <si>
    <t>Details of regeneration benefits and evidence of alignment to guidance in any monetised calculation.</t>
  </si>
  <si>
    <t>N/A - no monetised benefits</t>
  </si>
  <si>
    <t>Details of wider impacts calculations and evidence of appropriate methods employed (e.g. inputs/outputs to WITA / bespoke calculations).</t>
  </si>
  <si>
    <t>NEMMDR FBC - Economic Appraisal Report v1.02.pdf
  - Section 10</t>
  </si>
  <si>
    <t>Details of noise benefit calculations.</t>
  </si>
  <si>
    <t>NEMMDR FBC - Economic Appraisal Report v1.02.pdf
  - Section 7</t>
  </si>
  <si>
    <t>Details of air quality benefit calculations.</t>
  </si>
  <si>
    <t>NEMMDR FBC - Economic Appraisal Report v1.02.pdf
  - Section 8</t>
  </si>
  <si>
    <t>Details of greenhouse gas benefit calculations (e.g. use of TUBA / alternative methods).</t>
  </si>
  <si>
    <t>Evidence of appropriate spatial coverage of accident analysis and a diagram of the network (if COBALT used).</t>
  </si>
  <si>
    <t>NEMMDR FBC - Economic Appraisal Report v1.02.pdf
  - Section 4
  - Figure 4.1</t>
  </si>
  <si>
    <t>Details of accident rates used and appropriate forecast methods.</t>
  </si>
  <si>
    <t>Default CoBA-LT v2.2 accident rates used, v2.3 used as a sensitivity test</t>
  </si>
  <si>
    <t>NEMMDR FBC - Economic Appraisal Report v1.02.pdf
  - Section 4.2
  - Section 4.7</t>
  </si>
  <si>
    <t>Details of base scheme investment costs - clearly aligned with those in the financial case (including risk/real inflation) - and cover whole life costs.</t>
  </si>
  <si>
    <t>NEMMDR FBC - Economic Appraisal Report v1.02.pdf
  - Section 2</t>
  </si>
  <si>
    <t>Evidence that an appropriate level of optimism bias been applied to scheme investment costs - rationale for any departure from guidance.</t>
  </si>
  <si>
    <t>NEMMDR FBC - Economic Appraisal Report v1.02.pdf
  - Section 2.2</t>
  </si>
  <si>
    <t>If TUBA is used to calculate PV of scheme investment costs - evidence that scheme investment costs been appropriately entered.</t>
  </si>
  <si>
    <t>N/A - calculated in a bespoke spreadsheet</t>
  </si>
  <si>
    <t>If PV of scheme investment costs is based on a bespoke calculation - clear evidence that appropriate discounting, price base and market cost adjustments have been made.</t>
  </si>
  <si>
    <t>PVC calculations are undertaken in a Excel spreadsheet, peer reviewed within AECOM and WSP at both OBC and FBC stages.</t>
  </si>
  <si>
    <t>MMDR Scheme Cost PVC Calculations, FBC v6.3.xlsx</t>
  </si>
  <si>
    <t>Evidence that indirect taxes been appropriately calculated and included.</t>
  </si>
  <si>
    <t>Indirect taxes for the scheme  costs are applied in the peer-reviewed spreadsheet discussed above.</t>
  </si>
  <si>
    <t>Evidence that operating costs, revenue and developer contributions been appropriately calculated and included.</t>
  </si>
  <si>
    <t>Scheme operating costs are based on DMRB estimates and developer contributions provided by the scheme sponsor (LCC). These have then been rebased and discounted to 2010 prices in the peer-reviewed spreadsheet discussed above.</t>
  </si>
  <si>
    <t>Sensitivity Tests</t>
  </si>
  <si>
    <t>Details of sensitivity test results</t>
  </si>
  <si>
    <t>NEMMDR FBC - Economic Appraisal Report v1.02.pdf
  - Section 3.5 (high / low growth)
  - Section 3.7 (alternative scenarios)</t>
  </si>
  <si>
    <t>Appraisal Assumptions</t>
  </si>
  <si>
    <t>Path (without "\" on end)</t>
  </si>
  <si>
    <t>Include Subdirectories</t>
  </si>
  <si>
    <t>Path</t>
  </si>
  <si>
    <t>Name</t>
  </si>
  <si>
    <t>Size</t>
  </si>
  <si>
    <t>Date last modified</t>
  </si>
  <si>
    <t>Modelling checklist</t>
  </si>
  <si>
    <t>Date Final Approval Submission Last Reviewed:</t>
  </si>
  <si>
    <t>Data:</t>
  </si>
  <si>
    <t>Previous Assessment</t>
  </si>
  <si>
    <t>Current Assessment Notes</t>
  </si>
  <si>
    <t xml:space="preserve">Description of the road traffic and public transport passenger assignment model development, including model network and zone plans, details of treatment of congestion on the road system and crowding on the public transport system.  </t>
  </si>
  <si>
    <t>Validation of the trip assignment, including comparisons of flows (on links and across screenlines/cordons) and, for road traffic models, turning movements at key junctions.</t>
  </si>
  <si>
    <t>Demand Model:</t>
  </si>
  <si>
    <t>Description of the demand model.</t>
  </si>
  <si>
    <t>Details of the demand/supply convergence.</t>
  </si>
  <si>
    <t>Description of the methods used in forecasting future traffic demand.</t>
  </si>
  <si>
    <t>An uncertainty log providing a clear description of the planning status of local developments</t>
  </si>
  <si>
    <t>Description of the future year transport supply assumptions (i.e. networks examined for the do minimum, core scenario and variant scenarios).</t>
  </si>
  <si>
    <t xml:space="preserve">Description of the travel cost assumptions (e.g. fuel costs, PT fares, parking).   </t>
  </si>
  <si>
    <t>Presentation of the forecast travel demand and conditions for the core scenario and variant scenarios including a diagram of forecast flows for the do-minimum and the scheme options for affected corridors.</t>
  </si>
  <si>
    <t>Cost Benefit Analysis</t>
  </si>
  <si>
    <t>A clear explanation of the underlying assumptions used in the Cost Benefit Analysis.</t>
  </si>
  <si>
    <t>Information on local factors used.  For example the derivation of growth factors, M factors in COBALT and annualisation factors in TUBA (to include full details of any calculations).</t>
  </si>
  <si>
    <t>A diagram of the network (if COBALT used).</t>
  </si>
  <si>
    <t>Information on the number of junctions modelled (if COBALT used), for both the do-minimum and the do-something.</t>
  </si>
  <si>
    <t>Details of assumptions about operating costs and commercial viability (e.g. public transport, park and ride, etc.).</t>
  </si>
  <si>
    <t>Full appraisal inputs/outputs (when used, COBALT and/or TUBA input and output files should be supplied).</t>
  </si>
  <si>
    <t>Evidence that TUBA/COBALT warning messages have been checked and found to be acceptable</t>
  </si>
  <si>
    <t>Previous RAG Rating</t>
  </si>
  <si>
    <t>Base Model Fit</t>
  </si>
  <si>
    <t>Supply and Demand Model</t>
  </si>
  <si>
    <t>Forecast Assumptions</t>
  </si>
  <si>
    <t>Review of Appraisal Material</t>
  </si>
  <si>
    <t>TEE table</t>
  </si>
  <si>
    <t>Reviewed?</t>
  </si>
  <si>
    <t>Yes/No</t>
  </si>
  <si>
    <t>PA table</t>
  </si>
  <si>
    <t>AMCB table</t>
  </si>
  <si>
    <t>AST - non-monetised impacts</t>
  </si>
  <si>
    <t>Promoter assessment</t>
  </si>
  <si>
    <t>Comments on the evidence provided to support the assessment</t>
  </si>
  <si>
    <t>DfT Adjusted Assessment</t>
  </si>
  <si>
    <t>Not assessed</t>
  </si>
  <si>
    <t>Historic environment</t>
  </si>
  <si>
    <t>Option and non-use values</t>
  </si>
  <si>
    <t>TUBA</t>
  </si>
  <si>
    <t>Outputs supplied?</t>
  </si>
  <si>
    <t>Outputs reviewed?</t>
  </si>
  <si>
    <t>Size of benefits (as a %age of PVC)</t>
  </si>
  <si>
    <t>How modelled and assessed?</t>
  </si>
  <si>
    <t>Maintenance Delay Costs/Savings</t>
  </si>
  <si>
    <t>Size of impact (as a %age of PVC)</t>
  </si>
  <si>
    <t>Delays during construction</t>
  </si>
  <si>
    <t>WITA</t>
  </si>
  <si>
    <t>Spatial/sectoral analysis of TEE benefits</t>
  </si>
  <si>
    <t>Stated preference surveys</t>
  </si>
  <si>
    <t>Job impact / GVA / Business space</t>
  </si>
  <si>
    <t>Job creation (number)</t>
  </si>
  <si>
    <t>Input number here</t>
  </si>
  <si>
    <t>Not applicable</t>
  </si>
  <si>
    <t>GVA (£'000)</t>
  </si>
  <si>
    <t>Business space (sqm)</t>
  </si>
  <si>
    <t>Outline methodology used</t>
  </si>
  <si>
    <t>Impact on housing</t>
  </si>
  <si>
    <t>Number of dwellings increase</t>
  </si>
  <si>
    <t>Review of assumptions and supplementary data</t>
  </si>
  <si>
    <t>Summary of assumptions / evidence in bid</t>
  </si>
  <si>
    <t>DfT comments</t>
  </si>
  <si>
    <t>Forecast assumptions</t>
  </si>
  <si>
    <t>Future year demand assumptions</t>
  </si>
  <si>
    <t>Described in bid?</t>
  </si>
  <si>
    <t>[Source]</t>
  </si>
  <si>
    <t>Uncertainty log</t>
  </si>
  <si>
    <t>Future year transport supply assumptions</t>
  </si>
  <si>
    <t>Travel cost assumptions</t>
  </si>
  <si>
    <t>Local developments</t>
  </si>
  <si>
    <t>Local development assumptions:</t>
  </si>
  <si>
    <t>Has the dependent development test been undertaken?</t>
  </si>
  <si>
    <t>Modelled periods and annualisation rates:</t>
  </si>
  <si>
    <t>AM peak hour/period</t>
  </si>
  <si>
    <t>AM peak shoulder</t>
  </si>
  <si>
    <t>PM peak hour/period</t>
  </si>
  <si>
    <t>PM peak shoulder</t>
  </si>
  <si>
    <t>Weekday interpeak</t>
  </si>
  <si>
    <t>Weekday off-peak</t>
  </si>
  <si>
    <t>Weekend peak</t>
  </si>
  <si>
    <t>Weekend off-peak</t>
  </si>
  <si>
    <t>Costs</t>
  </si>
  <si>
    <t>Optimism bias (%):</t>
  </si>
  <si>
    <t>QRA as a percentage of base construction costs:</t>
  </si>
  <si>
    <t>Inflation rate applied to construction costs (real)</t>
  </si>
  <si>
    <t>Inflation rate applied to maintenance costs (real)</t>
  </si>
  <si>
    <t>Inflation rate applied to operating costs (real)</t>
  </si>
  <si>
    <t>Fares</t>
  </si>
  <si>
    <t>Fare growth - rail (real per annum)</t>
  </si>
  <si>
    <t>Fare growth - tram (real per annum)</t>
  </si>
  <si>
    <t>Fare growth - bus (real per annum)</t>
  </si>
  <si>
    <t>Sensitivity tests</t>
  </si>
  <si>
    <t>BCR</t>
  </si>
  <si>
    <t>High growth</t>
  </si>
  <si>
    <t>Low growth</t>
  </si>
  <si>
    <t>[Insert description]</t>
  </si>
  <si>
    <t>Wider impacts</t>
  </si>
  <si>
    <t>Is the scheme in a Functional Urban Area?</t>
  </si>
  <si>
    <t>Change in carbon dioxide equivalent emissions (tonnes per carbon budget period)</t>
  </si>
  <si>
    <t>Total change in carbon emissions</t>
  </si>
  <si>
    <t>Change in CO2e emissions</t>
  </si>
  <si>
    <t>2008 to 2012</t>
  </si>
  <si>
    <t>2013 to 2017</t>
  </si>
  <si>
    <t>2018 to 2022</t>
  </si>
  <si>
    <t>2023 to 2027</t>
  </si>
  <si>
    <t>2028 to 2032</t>
  </si>
  <si>
    <t>How have carbon impacts been estimated (e.g. TUBA)?</t>
  </si>
  <si>
    <t>Alterenatives and other options considered</t>
  </si>
  <si>
    <t>What alternatives have been considered? If the scheme is a package what elements make up the package?</t>
  </si>
  <si>
    <t>What process/criteria was used to select the preferred scheme and package?</t>
  </si>
  <si>
    <t>When was option selection undertaken or last reviewed?  How might recent developments in guidance/forecasts (e.g. lower Values of Time) influence scheme selection?</t>
  </si>
  <si>
    <t>If the promoter has reported the BCR of Lower Cost or other alternatives record them here:</t>
  </si>
  <si>
    <t>Central case for prefered scheme</t>
  </si>
  <si>
    <t>[Insert description of alternative]</t>
  </si>
  <si>
    <t>Full Assessment: Landscape Impacts</t>
  </si>
  <si>
    <t>1) Based on my analysis of the constraint map and ordinance survey map</t>
  </si>
  <si>
    <t>Worst case</t>
  </si>
  <si>
    <t>Length/Km</t>
  </si>
  <si>
    <t>On/offline</t>
  </si>
  <si>
    <t>Single/Dual carriage</t>
  </si>
  <si>
    <t>Mitigation due to footprint overlap</t>
  </si>
  <si>
    <t>Other mitigation</t>
  </si>
  <si>
    <t>Our Best Guess</t>
  </si>
  <si>
    <t>Urban Fringe</t>
  </si>
  <si>
    <t>Urban Forested</t>
  </si>
  <si>
    <t xml:space="preserve">Agr Intensive </t>
  </si>
  <si>
    <t xml:space="preserve">Agr Extensive </t>
  </si>
  <si>
    <t>Natural and semi-natural land or rural forested</t>
  </si>
  <si>
    <t>Urban Core</t>
  </si>
  <si>
    <t>LANDSCAPE TYPE (no mitigation)</t>
  </si>
  <si>
    <t>Landscape values</t>
  </si>
  <si>
    <t>£ per hectare</t>
  </si>
  <si>
    <t>Total</t>
  </si>
  <si>
    <t>To facilitate analysis I have split the scheme into sections thus:</t>
  </si>
  <si>
    <t>Notes describing analysis of mitigation and selection of land type</t>
  </si>
  <si>
    <t>Note: distances are based on information submitted as part of MSBC (Geotechnical Input Appedix 3-8)</t>
  </si>
  <si>
    <t>Induced Investment</t>
  </si>
  <si>
    <t>Dependent Development</t>
  </si>
  <si>
    <t>Development details</t>
  </si>
  <si>
    <t>Description of all the sites where dependent developments occur. Quantify the proposed number and size of dwellings, retail/manufacturing/office area, etc. Quantify any other amenities included in the development (retail/manufacturing/office area, etc?). Are maps provided?</t>
  </si>
  <si>
    <t>N/A - no dependent development
(see TN002 - Assessment of Dependent Development v3.pdf)</t>
  </si>
  <si>
    <t>Evidence of Dependency - Scenario Q</t>
  </si>
  <si>
    <t xml:space="preserve">Clear demonstration of dependency to show that there are unacceptable conditions forecast in the transport system (e.g. v/c maps or delay maps).  This includes running Scenario Q : With all developments but no transport scheme. Trip Ends at development sites adjusted exogenously to model, but controlled to TEMPRO growth at suitable geographic scale.  Scenario Q may fail to converge in the transport model, in which case that should be documented in place of the model results.  Failure of model Q to converge is prima facie evidence that some of the development is dependent.  </t>
  </si>
  <si>
    <t>Scenario P</t>
  </si>
  <si>
    <t>Demonstration of appropriately developed forecasts with no dependent development or transport scheme. Need to demonstrate this is developed by starting with Scenario Q and incrementally reducing/removing developments (and controlling to TEMPRO growth at suitable geographic scale) until forecast transport conditions are acceptable (e.g. by showing v/c and/or delay stats)</t>
  </si>
  <si>
    <t>Quantifying Dependency</t>
  </si>
  <si>
    <t>Demonstration that the level of dependency has been appropriately calculated as the difference in development between Scenarios Q and P.  It is acceptable to indicate that a housing development is partially dependent (i.e. the housing development at site X is P% dependent on transport).  This provides an estimate of deadweight.</t>
  </si>
  <si>
    <t>Scenario R</t>
  </si>
  <si>
    <t>Demonstration that Scenario R has been appropriately developed - as scenario Q with transport scheme added. Demonstration that transport scheme mitigates the unacceptable transport conditions associated with the development  (e.g. showing v/c and/or delay stats as well as forecast flows etc.)</t>
  </si>
  <si>
    <t>Scenario S</t>
  </si>
  <si>
    <t>Demonstration that Scenario S has been appropriately developed - as Scenario P with transport scheme added.  (A standard transport appraisal should have been carried out comparing scenarios P and S to give the transport benefits of the scheme - should be captured in other tabs)</t>
  </si>
  <si>
    <t>Transport External Costs</t>
  </si>
  <si>
    <t>Evidence that transport external costs have been appropriately calculated following TAG A2.2 comparing scenarios R and S.</t>
  </si>
  <si>
    <t>Are trip matrix totals reported in TUBA in line with expectation (i.e. no differences between scenarios).</t>
  </si>
  <si>
    <t>Displacement</t>
  </si>
  <si>
    <t>Demonstration that an assessment of displacement has been carried out; with appropriate supporting evidence.</t>
  </si>
  <si>
    <t>Land Value Uplift</t>
  </si>
  <si>
    <t>Details of the estimate of Land Value Uplift due to the scheme - this is the resale value of the site after development minus the developers costs for acquiring the land and building the development (accounting for deadweight and displacement effects)</t>
  </si>
  <si>
    <t>Land Amenity Value</t>
  </si>
  <si>
    <t xml:space="preserve">Details of the Land Amenity Value - the ‘amenity value’ of a plot of land refers to the level of pleasantness of the area.
The welfare impact from the change in land amenity value can be estimated as the difference between the present value benefits for different land types: it is assumed that developed land has no amenity value, such that land use change is associated with a loss of amenity value. 
</t>
  </si>
  <si>
    <t>Other Non-Transport Complementary Interventions</t>
  </si>
  <si>
    <t>Is the development dependent on non-transport complementary interventions, such as the provision of local schools or utilities. If so are these costs included?</t>
  </si>
  <si>
    <t xml:space="preserve">Environmental and Social Impacts </t>
  </si>
  <si>
    <t>Have environmental or social impacts (e.g. .local air pollution or road safety impacts) as a result of dependent users and any changes to the travel behaviour of other users been calculated (i.e. using transport models for scenarios P and R)?</t>
  </si>
  <si>
    <t>Total Benefits of the Dependent Development</t>
  </si>
  <si>
    <t>Calculation of the total benefits of dependent development value = Land Value Uplift (accounting for deadweight and displacement) - Transport External Costs  - Land Amenity Value - Costs of Non-Transport Complementary Interventions + Other (Environmental Impacts and Social and Distributional Impacts)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</si>
</sst>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0.0"/>
    <numFmt numFmtId="165" formatCode="_-* #,##0_-;\-* #,##0_-;_-* &quot;-&quot;??_-;_-@_-"/>
    <numFmt numFmtId="166" formatCode="dd/mm/yyyy;@"/>
    <numFmt numFmtId="167" formatCode="&quot;£&quot;#,##0.000"/>
  </numFmts>
  <fonts count="51" x14ac:knownFonts="1">
    <font>
      <sz val="10"/>
      <name val="Arial"/>
    </font>
    <font>
      <sz val="11"/>
      <color theme="1"/>
      <name val="Calibri"/>
      <family val="2"/>
      <scheme val="minor"/>
    </font>
    <font>
      <sz val="11"/>
      <color theme="1"/>
      <name val="Calibri"/>
      <family val="2"/>
      <scheme val="minor"/>
    </font>
    <font>
      <sz val="10"/>
      <name val="Arial"/>
      <family val="2"/>
    </font>
    <font>
      <b/>
      <sz val="10"/>
      <name val="Arial"/>
      <family val="2"/>
    </font>
    <font>
      <b/>
      <u/>
      <sz val="10"/>
      <name val="Arial"/>
      <family val="2"/>
    </font>
    <font>
      <sz val="10"/>
      <name val="Arial"/>
      <family val="2"/>
    </font>
    <font>
      <u/>
      <sz val="10"/>
      <color indexed="12"/>
      <name val="Arial"/>
      <family val="2"/>
    </font>
    <font>
      <b/>
      <sz val="12"/>
      <name val="Arial"/>
      <family val="2"/>
    </font>
    <font>
      <i/>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8"/>
      <name val="Arial"/>
      <family val="2"/>
    </font>
    <font>
      <sz val="8"/>
      <color indexed="81"/>
      <name val="Tahoma"/>
      <family val="2"/>
    </font>
    <font>
      <b/>
      <sz val="8"/>
      <color indexed="81"/>
      <name val="Tahoma"/>
      <family val="2"/>
    </font>
    <font>
      <sz val="10"/>
      <color indexed="12"/>
      <name val="Arial"/>
      <family val="2"/>
    </font>
    <font>
      <b/>
      <sz val="10"/>
      <color indexed="12"/>
      <name val="Arial"/>
      <family val="2"/>
    </font>
    <font>
      <i/>
      <sz val="10"/>
      <color indexed="10"/>
      <name val="Arial"/>
      <family val="2"/>
    </font>
    <font>
      <sz val="18"/>
      <name val="Arial"/>
      <family val="2"/>
    </font>
    <font>
      <sz val="10"/>
      <color indexed="8"/>
      <name val="Arial"/>
      <family val="2"/>
    </font>
    <font>
      <b/>
      <sz val="9"/>
      <color indexed="81"/>
      <name val="Tahoma"/>
      <family val="2"/>
    </font>
    <font>
      <sz val="10"/>
      <color rgb="FFFF0000"/>
      <name val="Arial"/>
      <family val="2"/>
    </font>
    <font>
      <b/>
      <sz val="11"/>
      <color theme="1"/>
      <name val="Calibri"/>
      <family val="2"/>
      <scheme val="minor"/>
    </font>
    <font>
      <sz val="10"/>
      <color theme="0" tint="-0.34998626667073579"/>
      <name val="Arial"/>
      <family val="2"/>
    </font>
    <font>
      <b/>
      <sz val="8"/>
      <name val="Arial"/>
      <family val="2"/>
    </font>
    <font>
      <u/>
      <sz val="10"/>
      <name val="Arial"/>
      <family val="2"/>
    </font>
    <font>
      <i/>
      <sz val="10"/>
      <color theme="0" tint="-0.499984740745262"/>
      <name val="Arial"/>
      <family val="2"/>
    </font>
    <font>
      <sz val="10"/>
      <color theme="1"/>
      <name val="Arial"/>
      <family val="2"/>
    </font>
    <font>
      <b/>
      <sz val="10"/>
      <color theme="1"/>
      <name val="Arial"/>
      <family val="2"/>
    </font>
    <font>
      <sz val="11"/>
      <color theme="1"/>
      <name val="Calibri"/>
      <family val="2"/>
      <scheme val="minor"/>
    </font>
    <font>
      <i/>
      <sz val="10"/>
      <color rgb="FF002060"/>
      <name val="Arial"/>
      <family val="2"/>
    </font>
    <font>
      <sz val="10"/>
      <color rgb="FF0070C0"/>
      <name val="Arial"/>
      <family val="2"/>
    </font>
    <font>
      <sz val="11"/>
      <color theme="1"/>
      <name val="Arial"/>
      <family val="2"/>
    </font>
    <font>
      <sz val="12"/>
      <color theme="1"/>
      <name val="Arial"/>
      <family val="2"/>
    </font>
    <font>
      <sz val="11"/>
      <name val="Arial"/>
      <family val="2"/>
    </font>
    <font>
      <sz val="14"/>
      <name val="Arial"/>
      <family val="2"/>
    </font>
  </fonts>
  <fills count="3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indexed="43"/>
        <bgColor indexed="64"/>
      </patternFill>
    </fill>
    <fill>
      <patternFill patternType="solid">
        <fgColor indexed="42"/>
        <bgColor indexed="64"/>
      </patternFill>
    </fill>
    <fill>
      <patternFill patternType="solid">
        <fgColor indexed="13"/>
        <bgColor indexed="64"/>
      </patternFill>
    </fill>
    <fill>
      <patternFill patternType="solid">
        <fgColor indexed="41"/>
        <bgColor indexed="64"/>
      </patternFill>
    </fill>
    <fill>
      <patternFill patternType="solid">
        <fgColor rgb="FFE6CDFF"/>
        <bgColor indexed="64"/>
      </patternFill>
    </fill>
    <fill>
      <patternFill patternType="solid">
        <fgColor theme="7" tint="0.79998168889431442"/>
        <bgColor indexed="64"/>
      </patternFill>
    </fill>
    <fill>
      <patternFill patternType="solid">
        <fgColor theme="0" tint="-0.249977111117893"/>
        <bgColor indexed="64"/>
      </patternFill>
    </fill>
    <fill>
      <patternFill patternType="solid">
        <fgColor rgb="FFCCFFCC"/>
        <bgColor indexed="64"/>
      </patternFill>
    </fill>
    <fill>
      <patternFill patternType="solid">
        <fgColor theme="0" tint="-0.14999847407452621"/>
        <bgColor indexed="64"/>
      </patternFill>
    </fill>
    <fill>
      <patternFill patternType="solid">
        <fgColor rgb="FFFFCC99"/>
        <bgColor indexed="64"/>
      </patternFill>
    </fill>
    <fill>
      <patternFill patternType="solid">
        <fgColor theme="3" tint="0.79998168889431442"/>
        <bgColor indexed="64"/>
      </patternFill>
    </fill>
  </fills>
  <borders count="4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style="medium">
        <color indexed="64"/>
      </left>
      <right/>
      <top/>
      <bottom/>
      <diagonal/>
    </border>
    <border>
      <left style="medium">
        <color indexed="64"/>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96">
    <xf numFmtId="0" fontId="0" fillId="0" borderId="0"/>
    <xf numFmtId="0" fontId="10" fillId="2" borderId="0" applyNumberFormat="0" applyBorder="0" applyAlignment="0" applyProtection="0"/>
    <xf numFmtId="0" fontId="10" fillId="3" borderId="0" applyNumberFormat="0" applyBorder="0" applyAlignment="0" applyProtection="0"/>
    <xf numFmtId="0" fontId="10" fillId="4" borderId="0" applyNumberFormat="0" applyBorder="0" applyAlignment="0" applyProtection="0"/>
    <xf numFmtId="0" fontId="10" fillId="5" borderId="0" applyNumberFormat="0" applyBorder="0" applyAlignment="0" applyProtection="0"/>
    <xf numFmtId="0" fontId="10" fillId="6" borderId="0" applyNumberFormat="0" applyBorder="0" applyAlignment="0" applyProtection="0"/>
    <xf numFmtId="0" fontId="10" fillId="7" borderId="0" applyNumberFormat="0" applyBorder="0" applyAlignment="0" applyProtection="0"/>
    <xf numFmtId="0" fontId="10" fillId="8"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5" borderId="0" applyNumberFormat="0" applyBorder="0" applyAlignment="0" applyProtection="0"/>
    <xf numFmtId="0" fontId="10" fillId="8" borderId="0" applyNumberFormat="0" applyBorder="0" applyAlignment="0" applyProtection="0"/>
    <xf numFmtId="0" fontId="10" fillId="11" borderId="0" applyNumberFormat="0" applyBorder="0" applyAlignment="0" applyProtection="0"/>
    <xf numFmtId="0" fontId="11" fillId="12"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13" borderId="0" applyNumberFormat="0" applyBorder="0" applyAlignment="0" applyProtection="0"/>
    <xf numFmtId="0" fontId="11" fillId="14" borderId="0" applyNumberFormat="0" applyBorder="0" applyAlignment="0" applyProtection="0"/>
    <xf numFmtId="0" fontId="11" fillId="15" borderId="0" applyNumberFormat="0" applyBorder="0" applyAlignment="0" applyProtection="0"/>
    <xf numFmtId="0" fontId="11" fillId="16" borderId="0" applyNumberFormat="0" applyBorder="0" applyAlignment="0" applyProtection="0"/>
    <xf numFmtId="0" fontId="11" fillId="17" borderId="0" applyNumberFormat="0" applyBorder="0" applyAlignment="0" applyProtection="0"/>
    <xf numFmtId="0" fontId="11" fillId="18" borderId="0" applyNumberFormat="0" applyBorder="0" applyAlignment="0" applyProtection="0"/>
    <xf numFmtId="0" fontId="11" fillId="13" borderId="0" applyNumberFormat="0" applyBorder="0" applyAlignment="0" applyProtection="0"/>
    <xf numFmtId="0" fontId="11" fillId="14" borderId="0" applyNumberFormat="0" applyBorder="0" applyAlignment="0" applyProtection="0"/>
    <xf numFmtId="0" fontId="11" fillId="19" borderId="0" applyNumberFormat="0" applyBorder="0" applyAlignment="0" applyProtection="0"/>
    <xf numFmtId="0" fontId="12" fillId="3" borderId="0" applyNumberFormat="0" applyBorder="0" applyAlignment="0" applyProtection="0"/>
    <xf numFmtId="0" fontId="13" fillId="20" borderId="1" applyNumberFormat="0" applyAlignment="0" applyProtection="0"/>
    <xf numFmtId="0" fontId="14" fillId="21" borderId="2" applyNumberFormat="0" applyAlignment="0" applyProtection="0"/>
    <xf numFmtId="43" fontId="3"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15" fillId="0" borderId="0" applyNumberFormat="0" applyFill="0" applyBorder="0" applyAlignment="0" applyProtection="0"/>
    <xf numFmtId="0" fontId="16" fillId="4" borderId="0" applyNumberFormat="0" applyBorder="0" applyAlignment="0" applyProtection="0"/>
    <xf numFmtId="0" fontId="17" fillId="0" borderId="3" applyNumberFormat="0" applyFill="0" applyAlignment="0" applyProtection="0"/>
    <xf numFmtId="0" fontId="18" fillId="0" borderId="4" applyNumberFormat="0" applyFill="0" applyAlignment="0" applyProtection="0"/>
    <xf numFmtId="0" fontId="19" fillId="0" borderId="5" applyNumberFormat="0" applyFill="0" applyAlignment="0" applyProtection="0"/>
    <xf numFmtId="0" fontId="19" fillId="0" borderId="0" applyNumberFormat="0" applyFill="0" applyBorder="0" applyAlignment="0" applyProtection="0"/>
    <xf numFmtId="0" fontId="7" fillId="0" borderId="0" applyNumberFormat="0" applyFill="0" applyBorder="0" applyAlignment="0" applyProtection="0">
      <alignment vertical="top"/>
      <protection locked="0"/>
    </xf>
    <xf numFmtId="0" fontId="20" fillId="7" borderId="1" applyNumberFormat="0" applyAlignment="0" applyProtection="0"/>
    <xf numFmtId="0" fontId="21" fillId="0" borderId="6" applyNumberFormat="0" applyFill="0" applyAlignment="0" applyProtection="0"/>
    <xf numFmtId="0" fontId="22" fillId="22" borderId="0" applyNumberFormat="0" applyBorder="0" applyAlignment="0" applyProtection="0"/>
    <xf numFmtId="0" fontId="34"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6" fillId="0" borderId="0"/>
    <xf numFmtId="0" fontId="34" fillId="0" borderId="0"/>
    <xf numFmtId="0" fontId="34" fillId="0" borderId="0"/>
    <xf numFmtId="0" fontId="6" fillId="0" borderId="0"/>
    <xf numFmtId="0" fontId="34" fillId="0" borderId="0"/>
    <xf numFmtId="0" fontId="34" fillId="0" borderId="0"/>
    <xf numFmtId="0" fontId="34" fillId="0" borderId="0"/>
    <xf numFmtId="0" fontId="6" fillId="23" borderId="7" applyNumberFormat="0" applyFont="0" applyAlignment="0" applyProtection="0"/>
    <xf numFmtId="0" fontId="23" fillId="20" borderId="8" applyNumberFormat="0" applyAlignment="0" applyProtection="0"/>
    <xf numFmtId="9" fontId="6" fillId="0" borderId="0" applyFont="0" applyFill="0" applyBorder="0" applyAlignment="0" applyProtection="0"/>
    <xf numFmtId="9" fontId="6" fillId="0" borderId="0" applyFont="0" applyFill="0" applyBorder="0" applyAlignment="0" applyProtection="0"/>
    <xf numFmtId="0" fontId="24" fillId="0" borderId="0" applyNumberFormat="0" applyFill="0" applyBorder="0" applyAlignment="0" applyProtection="0"/>
    <xf numFmtId="0" fontId="25" fillId="0" borderId="9" applyNumberFormat="0" applyFill="0" applyAlignment="0" applyProtection="0"/>
    <xf numFmtId="0" fontId="26" fillId="0" borderId="0" applyNumberFormat="0" applyFill="0" applyBorder="0" applyAlignment="0" applyProtection="0"/>
    <xf numFmtId="0" fontId="3" fillId="0" borderId="0"/>
    <xf numFmtId="0" fontId="44" fillId="0" borderId="0"/>
    <xf numFmtId="0" fontId="3" fillId="0" borderId="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23" borderId="7" applyNumberFormat="0" applyFont="0" applyAlignment="0" applyProtection="0"/>
    <xf numFmtId="9" fontId="3" fillId="0" borderId="0" applyFont="0" applyFill="0" applyBorder="0" applyAlignment="0" applyProtection="0"/>
    <xf numFmtId="9" fontId="3" fillId="0" borderId="0" applyFont="0" applyFill="0" applyBorder="0" applyAlignment="0" applyProtection="0"/>
    <xf numFmtId="0" fontId="2" fillId="0" borderId="0"/>
    <xf numFmtId="0" fontId="3" fillId="0" borderId="0"/>
    <xf numFmtId="0" fontId="1" fillId="0" borderId="0"/>
  </cellStyleXfs>
  <cellXfs count="238">
    <xf numFmtId="0" fontId="0" fillId="0" borderId="0" xfId="0"/>
    <xf numFmtId="0" fontId="4" fillId="0" borderId="0" xfId="0" applyFont="1" applyAlignment="1">
      <alignment wrapText="1"/>
    </xf>
    <xf numFmtId="0" fontId="4" fillId="0" borderId="0" xfId="0" applyFont="1"/>
    <xf numFmtId="0" fontId="0" fillId="0" borderId="0" xfId="0" applyAlignment="1">
      <alignment vertical="top"/>
    </xf>
    <xf numFmtId="0" fontId="27" fillId="0" borderId="27" xfId="0" applyFont="1" applyBorder="1" applyAlignment="1">
      <alignment vertical="top" wrapText="1"/>
    </xf>
    <xf numFmtId="0" fontId="27" fillId="0" borderId="29" xfId="0" applyFont="1" applyBorder="1" applyAlignment="1">
      <alignment vertical="top" wrapText="1"/>
    </xf>
    <xf numFmtId="0" fontId="0" fillId="0" borderId="0" xfId="0" applyAlignment="1">
      <alignment wrapText="1"/>
    </xf>
    <xf numFmtId="0" fontId="0" fillId="0" borderId="17" xfId="0" applyBorder="1"/>
    <xf numFmtId="0" fontId="0" fillId="24" borderId="0" xfId="0" applyFill="1"/>
    <xf numFmtId="0" fontId="4" fillId="24" borderId="0" xfId="0" applyFont="1" applyFill="1"/>
    <xf numFmtId="0" fontId="4" fillId="0" borderId="0" xfId="0" applyFont="1" applyAlignment="1">
      <alignment vertical="top" wrapText="1"/>
    </xf>
    <xf numFmtId="0" fontId="0" fillId="0" borderId="0" xfId="0" applyAlignment="1">
      <alignment vertical="top" wrapText="1"/>
    </xf>
    <xf numFmtId="0" fontId="5" fillId="0" borderId="0" xfId="0" applyFont="1"/>
    <xf numFmtId="0" fontId="4" fillId="0" borderId="0" xfId="0" applyFont="1" applyAlignment="1">
      <alignment horizontal="left" vertical="top" wrapText="1"/>
    </xf>
    <xf numFmtId="0" fontId="8" fillId="0" borderId="0" xfId="0" applyFont="1"/>
    <xf numFmtId="2" fontId="4" fillId="0" borderId="0" xfId="0" applyNumberFormat="1" applyFont="1"/>
    <xf numFmtId="164" fontId="4" fillId="0" borderId="0" xfId="0" applyNumberFormat="1" applyFont="1"/>
    <xf numFmtId="165" fontId="0" fillId="0" borderId="0" xfId="0" applyNumberFormat="1"/>
    <xf numFmtId="0" fontId="0" fillId="0" borderId="0" xfId="0" applyAlignment="1">
      <alignment horizontal="center"/>
    </xf>
    <xf numFmtId="3" fontId="0" fillId="25" borderId="0" xfId="0" applyNumberFormat="1" applyFill="1"/>
    <xf numFmtId="0" fontId="4" fillId="0" borderId="0" xfId="0" applyFont="1" applyAlignment="1">
      <alignment horizontal="center" wrapText="1"/>
    </xf>
    <xf numFmtId="165" fontId="4" fillId="0" borderId="0" xfId="0" applyNumberFormat="1" applyFont="1" applyAlignment="1">
      <alignment horizontal="center" wrapText="1"/>
    </xf>
    <xf numFmtId="165" fontId="4" fillId="25" borderId="0" xfId="0" applyNumberFormat="1" applyFont="1" applyFill="1" applyAlignment="1">
      <alignment wrapText="1"/>
    </xf>
    <xf numFmtId="2" fontId="0" fillId="25" borderId="0" xfId="0" applyNumberFormat="1" applyFill="1" applyAlignment="1">
      <alignment horizontal="center"/>
    </xf>
    <xf numFmtId="164" fontId="0" fillId="25" borderId="0" xfId="0" applyNumberFormat="1" applyFill="1" applyAlignment="1">
      <alignment horizontal="center"/>
    </xf>
    <xf numFmtId="9" fontId="0" fillId="25" borderId="0" xfId="0" applyNumberFormat="1" applyFill="1" applyAlignment="1">
      <alignment horizontal="center"/>
    </xf>
    <xf numFmtId="165" fontId="4" fillId="25" borderId="0" xfId="28" applyNumberFormat="1" applyFont="1" applyFill="1" applyAlignment="1">
      <alignment horizontal="center" vertical="center"/>
    </xf>
    <xf numFmtId="165" fontId="30" fillId="0" borderId="0" xfId="28" applyNumberFormat="1" applyFont="1"/>
    <xf numFmtId="165" fontId="30" fillId="0" borderId="0" xfId="28" applyNumberFormat="1" applyFont="1" applyAlignment="1">
      <alignment horizontal="center"/>
    </xf>
    <xf numFmtId="164" fontId="0" fillId="0" borderId="0" xfId="0" applyNumberFormat="1" applyAlignment="1">
      <alignment horizontal="center"/>
    </xf>
    <xf numFmtId="9" fontId="0" fillId="0" borderId="0" xfId="0" applyNumberFormat="1" applyAlignment="1">
      <alignment horizontal="center"/>
    </xf>
    <xf numFmtId="0" fontId="0" fillId="0" borderId="0" xfId="0" applyAlignment="1">
      <alignment horizontal="right"/>
    </xf>
    <xf numFmtId="165" fontId="4" fillId="0" borderId="0" xfId="0" applyNumberFormat="1" applyFont="1" applyAlignment="1">
      <alignment horizontal="center"/>
    </xf>
    <xf numFmtId="165" fontId="31" fillId="0" borderId="0" xfId="0" applyNumberFormat="1" applyFont="1" applyAlignment="1">
      <alignment horizontal="center"/>
    </xf>
    <xf numFmtId="165" fontId="30" fillId="0" borderId="0" xfId="0" applyNumberFormat="1" applyFont="1" applyAlignment="1">
      <alignment horizontal="center"/>
    </xf>
    <xf numFmtId="0" fontId="0" fillId="26" borderId="17" xfId="0" applyFill="1" applyBorder="1" applyAlignment="1">
      <alignment vertical="top" wrapText="1"/>
    </xf>
    <xf numFmtId="0" fontId="0" fillId="0" borderId="0" xfId="0" applyAlignment="1">
      <alignment vertical="center" wrapText="1" readingOrder="1"/>
    </xf>
    <xf numFmtId="0" fontId="0" fillId="0" borderId="0" xfId="0" applyAlignment="1">
      <alignment horizontal="left" vertical="center" wrapText="1" readingOrder="1"/>
    </xf>
    <xf numFmtId="3" fontId="0" fillId="0" borderId="0" xfId="0" applyNumberFormat="1"/>
    <xf numFmtId="0" fontId="6" fillId="0" borderId="0" xfId="42"/>
    <xf numFmtId="0" fontId="0" fillId="0" borderId="0" xfId="0" applyAlignment="1">
      <alignment vertical="center"/>
    </xf>
    <xf numFmtId="0" fontId="0" fillId="0" borderId="0" xfId="0" applyAlignment="1">
      <alignment horizontal="left"/>
    </xf>
    <xf numFmtId="0" fontId="0" fillId="0" borderId="17" xfId="0" applyBorder="1" applyAlignment="1">
      <alignment vertical="top" wrapText="1"/>
    </xf>
    <xf numFmtId="14" fontId="0" fillId="0" borderId="0" xfId="0" applyNumberFormat="1"/>
    <xf numFmtId="14" fontId="0" fillId="0" borderId="0" xfId="0" applyNumberFormat="1" applyAlignment="1">
      <alignment horizontal="left" vertical="center"/>
    </xf>
    <xf numFmtId="0" fontId="0" fillId="0" borderId="0" xfId="0" applyAlignment="1">
      <alignment vertical="center" wrapText="1"/>
    </xf>
    <xf numFmtId="0" fontId="37" fillId="0" borderId="0" xfId="0" applyFont="1" applyAlignment="1">
      <alignment vertical="center"/>
    </xf>
    <xf numFmtId="0" fontId="0" fillId="28" borderId="0" xfId="0" applyFill="1"/>
    <xf numFmtId="0" fontId="33" fillId="0" borderId="0" xfId="42" applyFont="1" applyAlignment="1">
      <alignment vertical="center" readingOrder="1"/>
    </xf>
    <xf numFmtId="0" fontId="6" fillId="0" borderId="0" xfId="42" applyAlignment="1">
      <alignment horizontal="left" vertical="center" wrapText="1" readingOrder="1"/>
    </xf>
    <xf numFmtId="0" fontId="6" fillId="0" borderId="0" xfId="42" applyAlignment="1">
      <alignment vertical="center" wrapText="1" readingOrder="1"/>
    </xf>
    <xf numFmtId="0" fontId="6" fillId="0" borderId="0" xfId="42" applyAlignment="1">
      <alignment horizontal="left" vertical="center"/>
    </xf>
    <xf numFmtId="0" fontId="33" fillId="0" borderId="0" xfId="42" applyFont="1"/>
    <xf numFmtId="0" fontId="10" fillId="29" borderId="0" xfId="4" applyFill="1"/>
    <xf numFmtId="0" fontId="7" fillId="29" borderId="0" xfId="37" applyFill="1" applyAlignment="1" applyProtection="1"/>
    <xf numFmtId="0" fontId="6" fillId="0" borderId="0" xfId="42" applyAlignment="1">
      <alignment horizontal="right" vertical="center" wrapText="1" readingOrder="1"/>
    </xf>
    <xf numFmtId="0" fontId="0" fillId="30" borderId="0" xfId="0" applyFill="1" applyAlignment="1">
      <alignment vertical="center" wrapText="1" readingOrder="1"/>
    </xf>
    <xf numFmtId="0" fontId="0" fillId="30" borderId="0" xfId="0" applyFill="1" applyAlignment="1">
      <alignment horizontal="left" vertical="center" wrapText="1" readingOrder="1"/>
    </xf>
    <xf numFmtId="0" fontId="6" fillId="30" borderId="0" xfId="42" applyFill="1" applyAlignment="1">
      <alignment vertical="center" wrapText="1" readingOrder="1"/>
    </xf>
    <xf numFmtId="14" fontId="0" fillId="30" borderId="0" xfId="0" applyNumberFormat="1" applyFill="1" applyAlignment="1">
      <alignment vertical="center" wrapText="1" readingOrder="1"/>
    </xf>
    <xf numFmtId="0" fontId="7" fillId="0" borderId="0" xfId="37" applyAlignment="1" applyProtection="1"/>
    <xf numFmtId="0" fontId="6" fillId="30" borderId="0" xfId="42" applyFill="1"/>
    <xf numFmtId="0" fontId="8" fillId="0" borderId="0" xfId="76" applyFont="1"/>
    <xf numFmtId="0" fontId="3" fillId="0" borderId="0" xfId="76"/>
    <xf numFmtId="0" fontId="4" fillId="0" borderId="0" xfId="76" applyFont="1" applyAlignment="1">
      <alignment vertical="top" wrapText="1"/>
    </xf>
    <xf numFmtId="0" fontId="3" fillId="0" borderId="0" xfId="76" applyAlignment="1">
      <alignment vertical="top" wrapText="1"/>
    </xf>
    <xf numFmtId="0" fontId="3" fillId="0" borderId="17" xfId="76" applyBorder="1" applyAlignment="1">
      <alignment vertical="top" wrapText="1"/>
    </xf>
    <xf numFmtId="0" fontId="4" fillId="0" borderId="0" xfId="76" applyFont="1" applyAlignment="1">
      <alignment vertical="top"/>
    </xf>
    <xf numFmtId="0" fontId="4" fillId="0" borderId="17" xfId="76" applyFont="1" applyBorder="1"/>
    <xf numFmtId="0" fontId="4" fillId="0" borderId="17" xfId="76" applyFont="1" applyBorder="1" applyAlignment="1">
      <alignment vertical="top" wrapText="1"/>
    </xf>
    <xf numFmtId="0" fontId="3" fillId="26" borderId="17" xfId="76" applyFill="1" applyBorder="1" applyAlignment="1">
      <alignment vertical="top" wrapText="1"/>
    </xf>
    <xf numFmtId="0" fontId="3" fillId="0" borderId="17" xfId="76" applyBorder="1"/>
    <xf numFmtId="0" fontId="32" fillId="0" borderId="0" xfId="76" applyFont="1"/>
    <xf numFmtId="0" fontId="3" fillId="0" borderId="17" xfId="76" applyBorder="1" applyAlignment="1">
      <alignment wrapText="1"/>
    </xf>
    <xf numFmtId="0" fontId="3" fillId="0" borderId="0" xfId="76" applyAlignment="1">
      <alignment horizontal="left" vertical="top" wrapText="1"/>
    </xf>
    <xf numFmtId="0" fontId="3" fillId="0" borderId="0" xfId="76" applyAlignment="1">
      <alignment horizontal="left"/>
    </xf>
    <xf numFmtId="0" fontId="3" fillId="0" borderId="0" xfId="0" applyFont="1" applyAlignment="1">
      <alignment vertical="top" wrapText="1"/>
    </xf>
    <xf numFmtId="0" fontId="38" fillId="0" borderId="0" xfId="0" applyFont="1"/>
    <xf numFmtId="22" fontId="38" fillId="0" borderId="0" xfId="0" applyNumberFormat="1" applyFont="1"/>
    <xf numFmtId="0" fontId="38" fillId="28" borderId="0" xfId="0" applyFont="1" applyFill="1"/>
    <xf numFmtId="0" fontId="8" fillId="24" borderId="0" xfId="0" applyFont="1" applyFill="1"/>
    <xf numFmtId="0" fontId="4" fillId="24" borderId="0" xfId="0" applyFont="1" applyFill="1" applyAlignment="1">
      <alignment horizontal="left" vertical="center"/>
    </xf>
    <xf numFmtId="0" fontId="3" fillId="24" borderId="0" xfId="0" applyFont="1" applyFill="1" applyAlignment="1">
      <alignment horizontal="left" vertical="center"/>
    </xf>
    <xf numFmtId="0" fontId="39" fillId="0" borderId="33" xfId="0" applyFont="1" applyBorder="1" applyAlignment="1">
      <alignment vertical="top" wrapText="1"/>
    </xf>
    <xf numFmtId="0" fontId="39" fillId="0" borderId="35" xfId="0" applyFont="1" applyBorder="1" applyAlignment="1">
      <alignment vertical="top" wrapText="1"/>
    </xf>
    <xf numFmtId="0" fontId="39" fillId="0" borderId="39" xfId="0" applyFont="1" applyBorder="1" applyAlignment="1">
      <alignment vertical="top" wrapText="1"/>
    </xf>
    <xf numFmtId="0" fontId="39" fillId="0" borderId="22" xfId="0" applyFont="1" applyBorder="1" applyAlignment="1">
      <alignment vertical="top" wrapText="1"/>
    </xf>
    <xf numFmtId="0" fontId="39" fillId="0" borderId="23" xfId="0" applyFont="1" applyBorder="1" applyAlignment="1">
      <alignment vertical="top" wrapText="1"/>
    </xf>
    <xf numFmtId="0" fontId="27" fillId="0" borderId="36" xfId="0" applyFont="1" applyBorder="1" applyAlignment="1">
      <alignment vertical="top" wrapText="1"/>
    </xf>
    <xf numFmtId="0" fontId="39" fillId="0" borderId="40" xfId="0" applyFont="1" applyBorder="1" applyAlignment="1">
      <alignment vertical="top" wrapText="1"/>
    </xf>
    <xf numFmtId="0" fontId="39" fillId="0" borderId="38" xfId="0" applyFont="1" applyBorder="1" applyAlignment="1">
      <alignment vertical="top" wrapText="1"/>
    </xf>
    <xf numFmtId="0" fontId="27" fillId="0" borderId="42" xfId="0" applyFont="1" applyBorder="1" applyAlignment="1">
      <alignment vertical="top" wrapText="1"/>
    </xf>
    <xf numFmtId="0" fontId="39" fillId="0" borderId="28" xfId="0" applyFont="1" applyBorder="1" applyAlignment="1">
      <alignment vertical="top" wrapText="1"/>
    </xf>
    <xf numFmtId="0" fontId="39" fillId="0" borderId="17" xfId="0" applyFont="1" applyBorder="1" applyAlignment="1">
      <alignment vertical="top" wrapText="1"/>
    </xf>
    <xf numFmtId="0" fontId="27" fillId="0" borderId="12" xfId="0" applyFont="1" applyBorder="1" applyAlignment="1">
      <alignment vertical="top" wrapText="1"/>
    </xf>
    <xf numFmtId="0" fontId="39" fillId="0" borderId="30" xfId="0" applyFont="1" applyBorder="1" applyAlignment="1">
      <alignment vertical="top" wrapText="1"/>
    </xf>
    <xf numFmtId="0" fontId="39" fillId="0" borderId="14" xfId="0" applyFont="1" applyBorder="1" applyAlignment="1">
      <alignment vertical="top" wrapText="1"/>
    </xf>
    <xf numFmtId="0" fontId="27" fillId="0" borderId="20" xfId="0" applyFont="1" applyBorder="1" applyAlignment="1">
      <alignment vertical="top" wrapText="1"/>
    </xf>
    <xf numFmtId="0" fontId="3" fillId="0" borderId="0" xfId="0" applyFont="1" applyAlignment="1">
      <alignment horizontal="left" vertical="center"/>
    </xf>
    <xf numFmtId="0" fontId="3" fillId="0" borderId="0" xfId="0" applyFont="1" applyAlignment="1">
      <alignment vertical="center" wrapText="1" readingOrder="1"/>
    </xf>
    <xf numFmtId="0" fontId="3" fillId="0" borderId="0" xfId="42" applyFont="1" applyAlignment="1">
      <alignment horizontal="left" vertical="center" wrapText="1" readingOrder="1"/>
    </xf>
    <xf numFmtId="0" fontId="27" fillId="30" borderId="15" xfId="0" applyFont="1" applyFill="1" applyBorder="1" applyAlignment="1">
      <alignment vertical="top" wrapText="1"/>
    </xf>
    <xf numFmtId="0" fontId="3" fillId="30" borderId="0" xfId="0" applyFont="1" applyFill="1" applyAlignment="1">
      <alignment horizontal="left" vertical="center"/>
    </xf>
    <xf numFmtId="0" fontId="3" fillId="0" borderId="0" xfId="0" applyFont="1"/>
    <xf numFmtId="0" fontId="4" fillId="0" borderId="0" xfId="76" applyFont="1"/>
    <xf numFmtId="0" fontId="3" fillId="32" borderId="17" xfId="76" applyFill="1" applyBorder="1"/>
    <xf numFmtId="164" fontId="10" fillId="29" borderId="0" xfId="4" applyNumberFormat="1" applyFill="1"/>
    <xf numFmtId="166" fontId="10" fillId="29" borderId="0" xfId="4" applyNumberFormat="1" applyFill="1"/>
    <xf numFmtId="0" fontId="4" fillId="0" borderId="0" xfId="0" applyFont="1" applyAlignment="1">
      <alignment horizontal="center"/>
    </xf>
    <xf numFmtId="0" fontId="4" fillId="0" borderId="0" xfId="0" applyFont="1" applyAlignment="1">
      <alignment horizontal="left"/>
    </xf>
    <xf numFmtId="14" fontId="0" fillId="0" borderId="0" xfId="0" applyNumberFormat="1" applyAlignment="1">
      <alignment horizontal="center"/>
    </xf>
    <xf numFmtId="0" fontId="3" fillId="0" borderId="0" xfId="0" applyFont="1" applyAlignment="1">
      <alignment wrapText="1"/>
    </xf>
    <xf numFmtId="0" fontId="0" fillId="30" borderId="0" xfId="0" applyFill="1" applyAlignment="1">
      <alignment horizontal="left"/>
    </xf>
    <xf numFmtId="0" fontId="4" fillId="0" borderId="0" xfId="0" applyFont="1" applyAlignment="1">
      <alignment vertical="top"/>
    </xf>
    <xf numFmtId="3" fontId="0" fillId="0" borderId="17" xfId="0" applyNumberFormat="1" applyBorder="1" applyAlignment="1">
      <alignment vertical="top"/>
    </xf>
    <xf numFmtId="0" fontId="0" fillId="0" borderId="17" xfId="0" applyBorder="1" applyAlignment="1">
      <alignment vertical="top"/>
    </xf>
    <xf numFmtId="0" fontId="40" fillId="0" borderId="0" xfId="0" applyFont="1"/>
    <xf numFmtId="0" fontId="3" fillId="0" borderId="33" xfId="0" applyFont="1" applyBorder="1" applyAlignment="1">
      <alignment vertical="top" wrapText="1"/>
    </xf>
    <xf numFmtId="0" fontId="5" fillId="0" borderId="0" xfId="0" applyFont="1" applyAlignment="1">
      <alignment vertical="top"/>
    </xf>
    <xf numFmtId="0" fontId="9" fillId="0" borderId="0" xfId="0" applyFont="1" applyAlignment="1">
      <alignment horizontal="left" vertical="top" wrapText="1"/>
    </xf>
    <xf numFmtId="0" fontId="0" fillId="0" borderId="21" xfId="0" applyBorder="1" applyAlignment="1">
      <alignment vertical="top" wrapText="1"/>
    </xf>
    <xf numFmtId="9" fontId="0" fillId="0" borderId="17" xfId="0" applyNumberFormat="1" applyBorder="1" applyAlignment="1">
      <alignment vertical="top" wrapText="1"/>
    </xf>
    <xf numFmtId="10" fontId="0" fillId="0" borderId="17" xfId="0" applyNumberFormat="1" applyBorder="1" applyAlignment="1">
      <alignment vertical="top" wrapText="1"/>
    </xf>
    <xf numFmtId="167" fontId="0" fillId="0" borderId="0" xfId="0" applyNumberFormat="1" applyAlignment="1">
      <alignment vertical="top"/>
    </xf>
    <xf numFmtId="3" fontId="0" fillId="27" borderId="17" xfId="0" applyNumberFormat="1" applyFill="1" applyBorder="1"/>
    <xf numFmtId="3" fontId="0" fillId="0" borderId="0" xfId="0" applyNumberFormat="1" applyAlignment="1">
      <alignment vertical="top"/>
    </xf>
    <xf numFmtId="0" fontId="3" fillId="0" borderId="0" xfId="0" applyFont="1" applyAlignment="1">
      <alignment vertical="top"/>
    </xf>
    <xf numFmtId="0" fontId="0" fillId="0" borderId="0" xfId="0" applyAlignment="1">
      <alignment horizontal="center" vertical="center"/>
    </xf>
    <xf numFmtId="3" fontId="41" fillId="0" borderId="17" xfId="76" applyNumberFormat="1" applyFont="1" applyBorder="1"/>
    <xf numFmtId="0" fontId="43" fillId="0" borderId="0" xfId="77" applyFont="1"/>
    <xf numFmtId="0" fontId="42" fillId="0" borderId="0" xfId="77" applyFont="1"/>
    <xf numFmtId="0" fontId="43" fillId="33" borderId="0" xfId="77" applyFont="1" applyFill="1" applyAlignment="1">
      <alignment wrapText="1"/>
    </xf>
    <xf numFmtId="0" fontId="42" fillId="0" borderId="0" xfId="77" applyFont="1" applyAlignment="1">
      <alignment wrapText="1"/>
    </xf>
    <xf numFmtId="14" fontId="4" fillId="0" borderId="0" xfId="0" applyNumberFormat="1" applyFont="1"/>
    <xf numFmtId="0" fontId="3" fillId="0" borderId="0" xfId="0" applyFont="1" applyAlignment="1">
      <alignment horizontal="center"/>
    </xf>
    <xf numFmtId="14" fontId="3" fillId="0" borderId="0" xfId="0" applyNumberFormat="1" applyFont="1"/>
    <xf numFmtId="0" fontId="45" fillId="0" borderId="0" xfId="77" applyFont="1" applyAlignment="1">
      <alignment vertical="top" wrapText="1"/>
    </xf>
    <xf numFmtId="0" fontId="42" fillId="0" borderId="0" xfId="77" applyFont="1" applyAlignment="1">
      <alignment vertical="top" wrapText="1"/>
    </xf>
    <xf numFmtId="0" fontId="36" fillId="0" borderId="0" xfId="77" applyFont="1" applyAlignment="1">
      <alignment vertical="top" wrapText="1"/>
    </xf>
    <xf numFmtId="0" fontId="43" fillId="33" borderId="0" xfId="77" applyFont="1" applyFill="1" applyAlignment="1">
      <alignment vertical="top" wrapText="1"/>
    </xf>
    <xf numFmtId="0" fontId="42" fillId="0" borderId="0" xfId="77" applyFont="1" applyAlignment="1">
      <alignment vertical="top"/>
    </xf>
    <xf numFmtId="0" fontId="3" fillId="0" borderId="0" xfId="0" applyFont="1" applyAlignment="1">
      <alignment vertical="center"/>
    </xf>
    <xf numFmtId="0" fontId="3" fillId="0" borderId="0" xfId="0" applyFont="1" applyAlignment="1">
      <alignment vertical="center" wrapText="1"/>
    </xf>
    <xf numFmtId="0" fontId="46" fillId="0" borderId="0" xfId="42" applyFont="1" applyAlignment="1">
      <alignment vertical="center" wrapText="1" readingOrder="1"/>
    </xf>
    <xf numFmtId="0" fontId="46" fillId="0" borderId="0" xfId="42" applyFont="1"/>
    <xf numFmtId="0" fontId="46" fillId="0" borderId="0" xfId="0" applyFont="1"/>
    <xf numFmtId="0" fontId="4" fillId="34" borderId="0" xfId="0" applyFont="1" applyFill="1"/>
    <xf numFmtId="0" fontId="0" fillId="34" borderId="0" xfId="0" applyFill="1" applyAlignment="1">
      <alignment vertical="center"/>
    </xf>
    <xf numFmtId="0" fontId="0" fillId="0" borderId="43" xfId="0" applyBorder="1"/>
    <xf numFmtId="0" fontId="0" fillId="0" borderId="44" xfId="0" applyBorder="1"/>
    <xf numFmtId="0" fontId="3" fillId="0" borderId="0" xfId="42" applyFont="1"/>
    <xf numFmtId="0" fontId="3" fillId="0" borderId="0" xfId="42" applyFont="1" applyAlignment="1">
      <alignment horizontal="right" vertical="center" wrapText="1" readingOrder="1"/>
    </xf>
    <xf numFmtId="0" fontId="3" fillId="0" borderId="0" xfId="42" applyFont="1" applyAlignment="1">
      <alignment horizontal="left" vertical="center"/>
    </xf>
    <xf numFmtId="0" fontId="0" fillId="30" borderId="17" xfId="0" applyFill="1" applyBorder="1" applyAlignment="1">
      <alignment vertical="center" wrapText="1" readingOrder="1"/>
    </xf>
    <xf numFmtId="14" fontId="46" fillId="30" borderId="17" xfId="0" applyNumberFormat="1" applyFont="1" applyFill="1" applyBorder="1" applyAlignment="1">
      <alignment vertical="center" wrapText="1" readingOrder="1"/>
    </xf>
    <xf numFmtId="0" fontId="3" fillId="0" borderId="0" xfId="42" applyFont="1" applyAlignment="1">
      <alignment vertical="center" wrapText="1" readingOrder="1"/>
    </xf>
    <xf numFmtId="0" fontId="3" fillId="30" borderId="17" xfId="0" applyFont="1" applyFill="1" applyBorder="1" applyAlignment="1">
      <alignment vertical="center" wrapText="1" readingOrder="1"/>
    </xf>
    <xf numFmtId="0" fontId="3" fillId="30" borderId="17" xfId="0" applyFont="1" applyFill="1" applyBorder="1" applyAlignment="1">
      <alignment horizontal="left" vertical="center" wrapText="1" readingOrder="1"/>
    </xf>
    <xf numFmtId="0" fontId="3" fillId="30" borderId="17" xfId="42" applyFont="1" applyFill="1" applyBorder="1" applyAlignment="1">
      <alignment horizontal="left" vertical="center" wrapText="1" readingOrder="1"/>
    </xf>
    <xf numFmtId="0" fontId="3" fillId="0" borderId="0" xfId="77" applyFont="1" applyAlignment="1">
      <alignment wrapText="1"/>
    </xf>
    <xf numFmtId="0" fontId="3" fillId="30" borderId="17" xfId="78" applyFill="1" applyBorder="1" applyAlignment="1">
      <alignment vertical="center" wrapText="1" readingOrder="1"/>
    </xf>
    <xf numFmtId="14" fontId="3" fillId="0" borderId="0" xfId="0" applyNumberFormat="1" applyFont="1" applyAlignment="1">
      <alignment wrapText="1"/>
    </xf>
    <xf numFmtId="14" fontId="42" fillId="30" borderId="17" xfId="0" applyNumberFormat="1" applyFont="1" applyFill="1" applyBorder="1" applyAlignment="1">
      <alignment vertical="center" wrapText="1" readingOrder="1"/>
    </xf>
    <xf numFmtId="0" fontId="42" fillId="0" borderId="0" xfId="0" applyFont="1" applyAlignment="1">
      <alignment vertical="center" wrapText="1" readingOrder="1"/>
    </xf>
    <xf numFmtId="0" fontId="42" fillId="30" borderId="17" xfId="0" applyFont="1" applyFill="1" applyBorder="1" applyAlignment="1">
      <alignment vertical="center" wrapText="1" readingOrder="1"/>
    </xf>
    <xf numFmtId="0" fontId="42" fillId="30" borderId="17" xfId="42" applyFont="1" applyFill="1" applyBorder="1" applyAlignment="1">
      <alignment horizontal="left" vertical="center" wrapText="1" readingOrder="1"/>
    </xf>
    <xf numFmtId="0" fontId="3" fillId="30" borderId="17" xfId="78" applyFill="1" applyBorder="1" applyAlignment="1">
      <alignment horizontal="left" vertical="center" wrapText="1" readingOrder="1"/>
    </xf>
    <xf numFmtId="0" fontId="3" fillId="0" borderId="0" xfId="82" applyAlignment="1">
      <alignment horizontal="left" vertical="center" wrapText="1" readingOrder="1"/>
    </xf>
    <xf numFmtId="0" fontId="33" fillId="0" borderId="0" xfId="82" applyFont="1" applyAlignment="1">
      <alignment vertical="center" readingOrder="1"/>
    </xf>
    <xf numFmtId="0" fontId="46" fillId="0" borderId="0" xfId="82" applyFont="1" applyAlignment="1">
      <alignment vertical="center" wrapText="1" readingOrder="1"/>
    </xf>
    <xf numFmtId="0" fontId="1" fillId="0" borderId="0" xfId="95"/>
    <xf numFmtId="0" fontId="3" fillId="0" borderId="0" xfId="94"/>
    <xf numFmtId="0" fontId="3" fillId="0" borderId="0" xfId="94" applyAlignment="1">
      <alignment vertical="center" wrapText="1" readingOrder="1"/>
    </xf>
    <xf numFmtId="0" fontId="3" fillId="0" borderId="0" xfId="82" applyAlignment="1">
      <alignment vertical="center" wrapText="1" readingOrder="1"/>
    </xf>
    <xf numFmtId="0" fontId="47" fillId="0" borderId="0" xfId="95" applyFont="1" applyAlignment="1">
      <alignment horizontal="left" vertical="center" wrapText="1"/>
    </xf>
    <xf numFmtId="0" fontId="3" fillId="30" borderId="17" xfId="94" applyFill="1" applyBorder="1" applyAlignment="1">
      <alignment vertical="center" wrapText="1" readingOrder="1"/>
    </xf>
    <xf numFmtId="0" fontId="3" fillId="30" borderId="17" xfId="94" applyFill="1" applyBorder="1" applyAlignment="1">
      <alignment horizontal="left" vertical="center" wrapText="1" readingOrder="1"/>
    </xf>
    <xf numFmtId="0" fontId="47" fillId="0" borderId="0" xfId="95" applyFont="1" applyAlignment="1">
      <alignment horizontal="left" vertical="center"/>
    </xf>
    <xf numFmtId="0" fontId="48" fillId="35" borderId="0" xfId="95" applyFont="1" applyFill="1" applyAlignment="1">
      <alignment horizontal="left" vertical="center" wrapText="1"/>
    </xf>
    <xf numFmtId="0" fontId="49" fillId="0" borderId="0" xfId="82" applyFont="1" applyAlignment="1">
      <alignment horizontal="left" vertical="center" wrapText="1" readingOrder="1"/>
    </xf>
    <xf numFmtId="0" fontId="1" fillId="0" borderId="0" xfId="95" applyAlignment="1">
      <alignment wrapText="1"/>
    </xf>
    <xf numFmtId="0" fontId="3" fillId="0" borderId="0" xfId="82" applyAlignment="1">
      <alignment horizontal="left" vertical="center"/>
    </xf>
    <xf numFmtId="0" fontId="33" fillId="0" borderId="0" xfId="82" applyFont="1"/>
    <xf numFmtId="0" fontId="33" fillId="0" borderId="0" xfId="82" applyFont="1" applyAlignment="1">
      <alignment horizontal="left" vertical="center" readingOrder="1"/>
    </xf>
    <xf numFmtId="0" fontId="6" fillId="0" borderId="0" xfId="42" applyAlignment="1">
      <alignment horizontal="center"/>
    </xf>
    <xf numFmtId="0" fontId="6" fillId="0" borderId="0" xfId="42" applyAlignment="1">
      <alignment horizontal="center" vertical="center" wrapText="1" readingOrder="1"/>
    </xf>
    <xf numFmtId="0" fontId="3" fillId="0" borderId="0" xfId="0" applyFont="1" applyAlignment="1">
      <alignment horizontal="center" vertical="center" wrapText="1" readingOrder="1"/>
    </xf>
    <xf numFmtId="0" fontId="3" fillId="30" borderId="17" xfId="78" applyFill="1" applyBorder="1" applyAlignment="1">
      <alignment horizontal="center" vertical="center" wrapText="1" readingOrder="1"/>
    </xf>
    <xf numFmtId="0" fontId="3" fillId="0" borderId="0" xfId="42" applyFont="1" applyAlignment="1">
      <alignment horizontal="center"/>
    </xf>
    <xf numFmtId="0" fontId="3" fillId="31" borderId="17" xfId="0" applyFont="1" applyFill="1" applyBorder="1" applyAlignment="1">
      <alignment vertical="center" wrapText="1" readingOrder="1"/>
    </xf>
    <xf numFmtId="0" fontId="3" fillId="31" borderId="17" xfId="0" applyFont="1" applyFill="1" applyBorder="1" applyAlignment="1">
      <alignment horizontal="center" vertical="center" wrapText="1" readingOrder="1"/>
    </xf>
    <xf numFmtId="0" fontId="3" fillId="31" borderId="17" xfId="78" applyFill="1" applyBorder="1" applyAlignment="1">
      <alignment horizontal="center" vertical="center" wrapText="1" readingOrder="1"/>
    </xf>
    <xf numFmtId="0" fontId="3" fillId="31" borderId="17" xfId="78" applyFill="1" applyBorder="1" applyAlignment="1">
      <alignment vertical="center" wrapText="1" readingOrder="1"/>
    </xf>
    <xf numFmtId="0" fontId="3" fillId="31" borderId="17" xfId="42" applyFont="1" applyFill="1" applyBorder="1" applyAlignment="1">
      <alignment horizontal="left" vertical="center" wrapText="1" readingOrder="1"/>
    </xf>
    <xf numFmtId="0" fontId="3" fillId="30" borderId="0" xfId="0" applyFont="1" applyFill="1" applyAlignment="1">
      <alignment vertical="center" wrapText="1" readingOrder="1"/>
    </xf>
    <xf numFmtId="0" fontId="3" fillId="0" borderId="17" xfId="0" applyFont="1" applyBorder="1" applyAlignment="1">
      <alignment vertical="top" wrapText="1"/>
    </xf>
    <xf numFmtId="0" fontId="3" fillId="0" borderId="17" xfId="0" applyFont="1" applyBorder="1" applyAlignment="1">
      <alignment wrapText="1"/>
    </xf>
    <xf numFmtId="2" fontId="3" fillId="0" borderId="0" xfId="0" applyNumberFormat="1" applyFont="1"/>
    <xf numFmtId="2" fontId="30" fillId="0" borderId="0" xfId="0" applyNumberFormat="1" applyFont="1" applyAlignment="1">
      <alignment horizontal="center"/>
    </xf>
    <xf numFmtId="1" fontId="3" fillId="0" borderId="0" xfId="0" applyNumberFormat="1" applyFont="1" applyAlignment="1">
      <alignment horizontal="left" indent="2"/>
    </xf>
    <xf numFmtId="0" fontId="3" fillId="25" borderId="0" xfId="0" applyFont="1" applyFill="1"/>
    <xf numFmtId="14" fontId="46" fillId="30" borderId="18" xfId="0" applyNumberFormat="1" applyFont="1" applyFill="1" applyBorder="1" applyAlignment="1">
      <alignment horizontal="left" vertical="center" wrapText="1" readingOrder="1"/>
    </xf>
    <xf numFmtId="14" fontId="46" fillId="30" borderId="19" xfId="0" applyNumberFormat="1" applyFont="1" applyFill="1" applyBorder="1" applyAlignment="1">
      <alignment horizontal="left" vertical="center" wrapText="1" readingOrder="1"/>
    </xf>
    <xf numFmtId="14" fontId="46" fillId="30" borderId="37" xfId="0" applyNumberFormat="1" applyFont="1" applyFill="1" applyBorder="1" applyAlignment="1">
      <alignment horizontal="left" vertical="center" wrapText="1" readingOrder="1"/>
    </xf>
    <xf numFmtId="14" fontId="46" fillId="30" borderId="13" xfId="0" applyNumberFormat="1" applyFont="1" applyFill="1" applyBorder="1" applyAlignment="1">
      <alignment horizontal="left" vertical="center" wrapText="1" readingOrder="1"/>
    </xf>
    <xf numFmtId="14" fontId="46" fillId="30" borderId="0" xfId="0" applyNumberFormat="1" applyFont="1" applyFill="1" applyAlignment="1">
      <alignment horizontal="left" vertical="center" wrapText="1" readingOrder="1"/>
    </xf>
    <xf numFmtId="14" fontId="46" fillId="30" borderId="32" xfId="0" applyNumberFormat="1" applyFont="1" applyFill="1" applyBorder="1" applyAlignment="1">
      <alignment horizontal="left" vertical="center" wrapText="1" readingOrder="1"/>
    </xf>
    <xf numFmtId="14" fontId="46" fillId="30" borderId="24" xfId="0" applyNumberFormat="1" applyFont="1" applyFill="1" applyBorder="1" applyAlignment="1">
      <alignment horizontal="left" vertical="center" wrapText="1" readingOrder="1"/>
    </xf>
    <xf numFmtId="14" fontId="46" fillId="30" borderId="10" xfId="0" applyNumberFormat="1" applyFont="1" applyFill="1" applyBorder="1" applyAlignment="1">
      <alignment horizontal="left" vertical="center" wrapText="1" readingOrder="1"/>
    </xf>
    <xf numFmtId="14" fontId="46" fillId="30" borderId="31" xfId="0" applyNumberFormat="1" applyFont="1" applyFill="1" applyBorder="1" applyAlignment="1">
      <alignment horizontal="left" vertical="center" wrapText="1" readingOrder="1"/>
    </xf>
    <xf numFmtId="0" fontId="39" fillId="0" borderId="41" xfId="0" applyFont="1" applyBorder="1" applyAlignment="1">
      <alignment vertical="top" wrapText="1"/>
    </xf>
    <xf numFmtId="0" fontId="39" fillId="0" borderId="25" xfId="0" applyFont="1" applyBorder="1" applyAlignment="1">
      <alignment vertical="top" wrapText="1"/>
    </xf>
    <xf numFmtId="0" fontId="39" fillId="0" borderId="26" xfId="0" applyFont="1" applyBorder="1" applyAlignment="1">
      <alignment vertical="top" wrapText="1"/>
    </xf>
    <xf numFmtId="0" fontId="8" fillId="31" borderId="0" xfId="0" applyFont="1" applyFill="1" applyAlignment="1">
      <alignment horizontal="center" vertical="center"/>
    </xf>
    <xf numFmtId="0" fontId="49" fillId="0" borderId="0" xfId="82" applyFont="1" applyAlignment="1">
      <alignment horizontal="left" vertical="center" wrapText="1" readingOrder="1"/>
    </xf>
    <xf numFmtId="0" fontId="3" fillId="0" borderId="32" xfId="82" applyBorder="1" applyAlignment="1">
      <alignment horizontal="left" vertical="center" wrapText="1" readingOrder="1"/>
    </xf>
    <xf numFmtId="0" fontId="6" fillId="0" borderId="0" xfId="42" applyAlignment="1">
      <alignment horizontal="left" vertical="center" wrapText="1" readingOrder="1"/>
    </xf>
    <xf numFmtId="0" fontId="50" fillId="30" borderId="21" xfId="0" applyFont="1" applyFill="1" applyBorder="1" applyAlignment="1">
      <alignment horizontal="center" vertical="center" textRotation="45" wrapText="1" readingOrder="1"/>
    </xf>
    <xf numFmtId="0" fontId="50" fillId="30" borderId="45" xfId="0" applyFont="1" applyFill="1" applyBorder="1" applyAlignment="1">
      <alignment horizontal="center" vertical="center" textRotation="45" wrapText="1" readingOrder="1"/>
    </xf>
    <xf numFmtId="0" fontId="50" fillId="30" borderId="46" xfId="0" applyFont="1" applyFill="1" applyBorder="1" applyAlignment="1">
      <alignment horizontal="center" vertical="center" textRotation="45" wrapText="1" readingOrder="1"/>
    </xf>
    <xf numFmtId="0" fontId="3" fillId="0" borderId="0" xfId="42" applyFont="1" applyAlignment="1">
      <alignment horizontal="left" vertical="center" wrapText="1" readingOrder="1"/>
    </xf>
    <xf numFmtId="0" fontId="3" fillId="0" borderId="17" xfId="76" applyBorder="1" applyAlignment="1">
      <alignment horizontal="left" vertical="top" wrapText="1"/>
    </xf>
    <xf numFmtId="0" fontId="3" fillId="26" borderId="17" xfId="76" applyFill="1" applyBorder="1" applyAlignment="1">
      <alignment horizontal="left" vertical="top" wrapText="1"/>
    </xf>
    <xf numFmtId="0" fontId="3" fillId="0" borderId="19" xfId="76" applyBorder="1" applyAlignment="1">
      <alignment horizontal="center" vertical="top" wrapText="1"/>
    </xf>
    <xf numFmtId="0" fontId="3" fillId="0" borderId="17" xfId="76" applyBorder="1" applyAlignment="1">
      <alignment horizontal="center" vertical="top" wrapText="1"/>
    </xf>
    <xf numFmtId="0" fontId="3" fillId="0" borderId="11" xfId="76" applyBorder="1" applyAlignment="1">
      <alignment horizontal="left" vertical="top" wrapText="1"/>
    </xf>
    <xf numFmtId="0" fontId="3" fillId="0" borderId="28" xfId="76" applyBorder="1" applyAlignment="1">
      <alignment horizontal="left" vertical="top" wrapText="1"/>
    </xf>
    <xf numFmtId="0" fontId="3" fillId="0" borderId="35" xfId="0" applyFont="1" applyBorder="1" applyAlignment="1">
      <alignment horizontal="left" vertical="top" wrapText="1"/>
    </xf>
    <xf numFmtId="0" fontId="3" fillId="0" borderId="16" xfId="0" applyFont="1" applyBorder="1" applyAlignment="1">
      <alignment horizontal="left" vertical="top" wrapText="1"/>
    </xf>
    <xf numFmtId="0" fontId="3" fillId="0" borderId="34" xfId="0" applyFont="1" applyBorder="1" applyAlignment="1">
      <alignment horizontal="left" vertical="top" wrapText="1"/>
    </xf>
    <xf numFmtId="3" fontId="0" fillId="0" borderId="17" xfId="0" applyNumberFormat="1" applyBorder="1" applyAlignment="1">
      <alignment horizontal="center" vertical="top" wrapText="1"/>
    </xf>
    <xf numFmtId="0" fontId="0" fillId="0" borderId="17" xfId="0" applyBorder="1" applyAlignment="1">
      <alignment horizontal="center" vertical="top" wrapText="1"/>
    </xf>
    <xf numFmtId="0" fontId="0" fillId="31" borderId="21" xfId="0" applyFill="1" applyBorder="1" applyAlignment="1">
      <alignment horizontal="center" vertical="center" wrapText="1" readingOrder="1"/>
    </xf>
    <xf numFmtId="0" fontId="0" fillId="31" borderId="45" xfId="0" applyFill="1" applyBorder="1" applyAlignment="1">
      <alignment horizontal="center" vertical="center" wrapText="1" readingOrder="1"/>
    </xf>
    <xf numFmtId="0" fontId="0" fillId="31" borderId="46" xfId="0" applyFill="1" applyBorder="1" applyAlignment="1">
      <alignment horizontal="center" vertical="center" wrapText="1" readingOrder="1"/>
    </xf>
    <xf numFmtId="0" fontId="3" fillId="31" borderId="21" xfId="42" applyFont="1" applyFill="1" applyBorder="1" applyAlignment="1">
      <alignment horizontal="center" vertical="center" wrapText="1" readingOrder="1"/>
    </xf>
    <xf numFmtId="0" fontId="3" fillId="31" borderId="45" xfId="42" applyFont="1" applyFill="1" applyBorder="1" applyAlignment="1">
      <alignment horizontal="center" vertical="center" wrapText="1" readingOrder="1"/>
    </xf>
    <xf numFmtId="0" fontId="3" fillId="31" borderId="46" xfId="42" applyFont="1" applyFill="1" applyBorder="1" applyAlignment="1">
      <alignment horizontal="center" vertical="center" wrapText="1" readingOrder="1"/>
    </xf>
  </cellXfs>
  <cellStyles count="96">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28" builtinId="3"/>
    <cellStyle name="Comma 2" xfId="29" xr:uid="{00000000-0005-0000-0000-00001C000000}"/>
    <cellStyle name="Comma 2 2" xfId="80" xr:uid="{00000000-0005-0000-0000-00001D000000}"/>
    <cellStyle name="Comma 3" xfId="30" xr:uid="{00000000-0005-0000-0000-00001E000000}"/>
    <cellStyle name="Comma 3 2" xfId="81" xr:uid="{00000000-0005-0000-0000-00001F000000}"/>
    <cellStyle name="Comma 4" xfId="79" xr:uid="{00000000-0005-0000-0000-000020000000}"/>
    <cellStyle name="Explanatory Text" xfId="31" builtinId="53" customBuiltin="1"/>
    <cellStyle name="Good" xfId="32" builtinId="26" customBuiltin="1"/>
    <cellStyle name="Heading 1" xfId="33" builtinId="16" customBuiltin="1"/>
    <cellStyle name="Heading 2" xfId="34" builtinId="17" customBuiltin="1"/>
    <cellStyle name="Heading 3" xfId="35" builtinId="18" customBuiltin="1"/>
    <cellStyle name="Heading 4" xfId="36" builtinId="19" customBuiltin="1"/>
    <cellStyle name="Hyperlink" xfId="37" builtinId="8"/>
    <cellStyle name="Input" xfId="38" builtinId="20" customBuiltin="1"/>
    <cellStyle name="Linked Cell" xfId="39" builtinId="24" customBuiltin="1"/>
    <cellStyle name="Neutral" xfId="40" builtinId="28" customBuiltin="1"/>
    <cellStyle name="Normal" xfId="0" builtinId="0"/>
    <cellStyle name="Normal 10" xfId="41" xr:uid="{00000000-0005-0000-0000-00002C000000}"/>
    <cellStyle name="Normal 11" xfId="76" xr:uid="{00000000-0005-0000-0000-00002D000000}"/>
    <cellStyle name="Normal 12" xfId="77" xr:uid="{00000000-0005-0000-0000-00002E000000}"/>
    <cellStyle name="Normal 12 2" xfId="93" xr:uid="{00000000-0005-0000-0000-00002F000000}"/>
    <cellStyle name="Normal 13" xfId="94" xr:uid="{00000000-0005-0000-0000-000030000000}"/>
    <cellStyle name="Normal 14" xfId="95" xr:uid="{00000000-0005-0000-0000-000031000000}"/>
    <cellStyle name="Normal 2" xfId="42" xr:uid="{00000000-0005-0000-0000-000032000000}"/>
    <cellStyle name="Normal 2 2" xfId="43" xr:uid="{00000000-0005-0000-0000-000033000000}"/>
    <cellStyle name="Normal 2 2 2" xfId="82" xr:uid="{00000000-0005-0000-0000-000034000000}"/>
    <cellStyle name="Normal 2 3" xfId="44" xr:uid="{00000000-0005-0000-0000-000035000000}"/>
    <cellStyle name="Normal 2 3 2" xfId="83" xr:uid="{00000000-0005-0000-0000-000036000000}"/>
    <cellStyle name="Normal 2 4" xfId="45" xr:uid="{00000000-0005-0000-0000-000037000000}"/>
    <cellStyle name="Normal 2 4 2" xfId="84" xr:uid="{00000000-0005-0000-0000-000038000000}"/>
    <cellStyle name="Normal 2 5" xfId="46" xr:uid="{00000000-0005-0000-0000-000039000000}"/>
    <cellStyle name="Normal 2 5 2" xfId="85" xr:uid="{00000000-0005-0000-0000-00003A000000}"/>
    <cellStyle name="Normal 2 6" xfId="47" xr:uid="{00000000-0005-0000-0000-00003B000000}"/>
    <cellStyle name="Normal 2 6 2" xfId="86" xr:uid="{00000000-0005-0000-0000-00003C000000}"/>
    <cellStyle name="Normal 2 7" xfId="48" xr:uid="{00000000-0005-0000-0000-00003D000000}"/>
    <cellStyle name="Normal 2 7 2" xfId="87" xr:uid="{00000000-0005-0000-0000-00003E000000}"/>
    <cellStyle name="Normal 2 8" xfId="78" xr:uid="{00000000-0005-0000-0000-00003F000000}"/>
    <cellStyle name="Normal 3" xfId="49" xr:uid="{00000000-0005-0000-0000-000040000000}"/>
    <cellStyle name="Normal 3 2" xfId="50" xr:uid="{00000000-0005-0000-0000-000041000000}"/>
    <cellStyle name="Normal 3 2 2" xfId="51" xr:uid="{00000000-0005-0000-0000-000042000000}"/>
    <cellStyle name="Normal 3 2 2 2" xfId="52" xr:uid="{00000000-0005-0000-0000-000043000000}"/>
    <cellStyle name="Normal 3 2 3" xfId="53" xr:uid="{00000000-0005-0000-0000-000044000000}"/>
    <cellStyle name="Normal 3 2 3 2" xfId="54" xr:uid="{00000000-0005-0000-0000-000045000000}"/>
    <cellStyle name="Normal 3 2 3 3" xfId="55" xr:uid="{00000000-0005-0000-0000-000046000000}"/>
    <cellStyle name="Normal 3 2 4" xfId="56" xr:uid="{00000000-0005-0000-0000-000047000000}"/>
    <cellStyle name="Normal 3 2 5" xfId="57" xr:uid="{00000000-0005-0000-0000-000048000000}"/>
    <cellStyle name="Normal 3 2 6" xfId="58" xr:uid="{00000000-0005-0000-0000-000049000000}"/>
    <cellStyle name="Normal 3 3" xfId="59" xr:uid="{00000000-0005-0000-0000-00004A000000}"/>
    <cellStyle name="Normal 3 3 2" xfId="60" xr:uid="{00000000-0005-0000-0000-00004B000000}"/>
    <cellStyle name="Normal 3 4" xfId="61" xr:uid="{00000000-0005-0000-0000-00004C000000}"/>
    <cellStyle name="Normal 4" xfId="62" xr:uid="{00000000-0005-0000-0000-00004D000000}"/>
    <cellStyle name="Normal 4 2" xfId="88" xr:uid="{00000000-0005-0000-0000-00004E000000}"/>
    <cellStyle name="Normal 5" xfId="63" xr:uid="{00000000-0005-0000-0000-00004F000000}"/>
    <cellStyle name="Normal 5 2" xfId="64" xr:uid="{00000000-0005-0000-0000-000050000000}"/>
    <cellStyle name="Normal 6" xfId="65" xr:uid="{00000000-0005-0000-0000-000051000000}"/>
    <cellStyle name="Normal 6 2" xfId="89" xr:uid="{00000000-0005-0000-0000-000052000000}"/>
    <cellStyle name="Normal 7" xfId="66" xr:uid="{00000000-0005-0000-0000-000053000000}"/>
    <cellStyle name="Normal 8" xfId="67" xr:uid="{00000000-0005-0000-0000-000054000000}"/>
    <cellStyle name="Normal 9" xfId="68" xr:uid="{00000000-0005-0000-0000-000055000000}"/>
    <cellStyle name="Note" xfId="69" builtinId="10" customBuiltin="1"/>
    <cellStyle name="Note 2" xfId="90" xr:uid="{00000000-0005-0000-0000-000057000000}"/>
    <cellStyle name="Output" xfId="70" builtinId="21" customBuiltin="1"/>
    <cellStyle name="Percent 2" xfId="71" xr:uid="{00000000-0005-0000-0000-000059000000}"/>
    <cellStyle name="Percent 2 2" xfId="91" xr:uid="{00000000-0005-0000-0000-00005A000000}"/>
    <cellStyle name="Percent 3" xfId="72" xr:uid="{00000000-0005-0000-0000-00005B000000}"/>
    <cellStyle name="Percent 3 2" xfId="92" xr:uid="{00000000-0005-0000-0000-00005C000000}"/>
    <cellStyle name="Title" xfId="73" builtinId="15" customBuiltin="1"/>
    <cellStyle name="Total" xfId="74" builtinId="25" customBuiltin="1"/>
    <cellStyle name="Warning Text" xfId="75" builtinId="11" customBuiltin="1"/>
  </cellStyles>
  <dxfs count="105">
    <dxf>
      <fill>
        <patternFill>
          <bgColor rgb="FFFF0000"/>
        </patternFill>
      </fill>
    </dxf>
    <dxf>
      <fill>
        <patternFill>
          <bgColor rgb="FFFFC000"/>
        </patternFill>
      </fill>
    </dxf>
    <dxf>
      <fill>
        <patternFill>
          <bgColor rgb="FF92D050"/>
        </patternFill>
      </fill>
    </dxf>
    <dxf>
      <font>
        <b val="0"/>
        <i/>
        <condense val="0"/>
        <extend val="0"/>
        <color indexed="61"/>
      </font>
      <fill>
        <patternFill patternType="none">
          <bgColor indexed="65"/>
        </patternFill>
      </fill>
    </dxf>
    <dxf>
      <font>
        <b val="0"/>
        <i/>
        <condense val="0"/>
        <extend val="0"/>
        <color indexed="10"/>
      </font>
    </dxf>
    <dxf>
      <font>
        <b val="0"/>
        <i/>
        <condense val="0"/>
        <extend val="0"/>
        <color indexed="10"/>
      </font>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s>
  <tableStyles count="0" defaultTableStyle="TableStyleMedium2" defaultPivotStyle="PivotStyleLight16"/>
  <colors>
    <mruColors>
      <color rgb="FFFF3399"/>
      <color rgb="FFCCFFCC"/>
      <color rgb="FFFFCC99"/>
      <color rgb="FFFF9F9F"/>
      <color rgb="FFFF9966"/>
      <color rgb="FFE6CDFF"/>
      <color rgb="FFCC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38"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37"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1.xml"/><Relationship Id="rId36"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externalLink" Target="externalLinks/externalLink3.xml"/><Relationship Id="rId35"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0</xdr:colOff>
      <xdr:row>60</xdr:row>
      <xdr:rowOff>161924</xdr:rowOff>
    </xdr:from>
    <xdr:to>
      <xdr:col>5</xdr:col>
      <xdr:colOff>0</xdr:colOff>
      <xdr:row>72</xdr:row>
      <xdr:rowOff>0</xdr:rowOff>
    </xdr:to>
    <xdr:sp macro="" textlink="">
      <xdr:nvSpPr>
        <xdr:cNvPr id="2" name="TextBox 1">
          <a:extLst>
            <a:ext uri="{FF2B5EF4-FFF2-40B4-BE49-F238E27FC236}">
              <a16:creationId xmlns:a16="http://schemas.microsoft.com/office/drawing/2014/main" id="{00000000-0008-0000-1A00-000002000000}"/>
            </a:ext>
          </a:extLst>
        </xdr:cNvPr>
        <xdr:cNvSpPr txBox="1"/>
      </xdr:nvSpPr>
      <xdr:spPr>
        <a:xfrm>
          <a:off x="0" y="22288499"/>
          <a:ext cx="11439525" cy="178117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0" i="0" u="none" strike="noStrike">
              <a:solidFill>
                <a:schemeClr val="dk1"/>
              </a:solidFill>
              <a:effectLst/>
              <a:latin typeface="+mn-lt"/>
              <a:ea typeface="+mn-ea"/>
              <a:cs typeface="+mn-cs"/>
            </a:rPr>
            <a:t>RAG rating definitions:  </a:t>
          </a:r>
        </a:p>
        <a:p>
          <a:r>
            <a:rPr lang="en-GB" sz="1100" b="0" i="0" u="none" strike="noStrike">
              <a:solidFill>
                <a:srgbClr val="FF0000"/>
              </a:solidFill>
              <a:effectLst/>
              <a:latin typeface="+mn-lt"/>
              <a:ea typeface="+mn-ea"/>
              <a:cs typeface="+mn-cs"/>
            </a:rPr>
            <a:t>Red</a:t>
          </a:r>
          <a:r>
            <a:rPr lang="en-GB" sz="1100" b="0" i="0" u="none" strike="noStrike">
              <a:solidFill>
                <a:schemeClr val="dk1"/>
              </a:solidFill>
              <a:effectLst/>
              <a:latin typeface="+mn-lt"/>
              <a:ea typeface="+mn-ea"/>
              <a:cs typeface="+mn-cs"/>
            </a:rPr>
            <a:t> – Critical  </a:t>
          </a:r>
          <a:br>
            <a:rPr lang="en-GB" sz="1100" b="0" i="0" u="none" strike="noStrike">
              <a:solidFill>
                <a:schemeClr val="dk1"/>
              </a:solidFill>
              <a:effectLst/>
              <a:latin typeface="+mn-lt"/>
              <a:ea typeface="+mn-ea"/>
              <a:cs typeface="+mn-cs"/>
            </a:rPr>
          </a:br>
          <a:r>
            <a:rPr lang="en-GB" sz="1100" b="0" i="0" u="none" strike="noStrike">
              <a:solidFill>
                <a:schemeClr val="dk1"/>
              </a:solidFill>
              <a:effectLst/>
              <a:latin typeface="+mn-lt"/>
              <a:ea typeface="+mn-ea"/>
              <a:cs typeface="+mn-cs"/>
            </a:rPr>
            <a:t>The information provided falls significantly short of DfT requirements and potentially undermines the analysis.  If these issues cannot be addressed (by rectifying any underlying problems or providing clarification), the high level of uncertainty created will be reflected in our overall assessment e.g. by testing the potential impact of reducing benefits.</a:t>
          </a:r>
          <a:br>
            <a:rPr lang="en-GB" sz="1100" b="0" i="0" u="none" strike="noStrike">
              <a:solidFill>
                <a:schemeClr val="dk1"/>
              </a:solidFill>
              <a:effectLst/>
              <a:latin typeface="+mn-lt"/>
              <a:ea typeface="+mn-ea"/>
              <a:cs typeface="+mn-cs"/>
            </a:rPr>
          </a:br>
          <a:r>
            <a:rPr lang="en-GB" sz="1100" b="0" i="0" u="none" strike="noStrike">
              <a:solidFill>
                <a:srgbClr val="FFC000"/>
              </a:solidFill>
              <a:effectLst/>
              <a:latin typeface="+mn-lt"/>
              <a:ea typeface="+mn-ea"/>
              <a:cs typeface="+mn-cs"/>
            </a:rPr>
            <a:t>Amber</a:t>
          </a:r>
          <a:r>
            <a:rPr lang="en-GB" sz="1100" b="0" i="0" u="none" strike="noStrike">
              <a:solidFill>
                <a:schemeClr val="dk1"/>
              </a:solidFill>
              <a:effectLst/>
              <a:latin typeface="+mn-lt"/>
              <a:ea typeface="+mn-ea"/>
              <a:cs typeface="+mn-cs"/>
            </a:rPr>
            <a:t> – Important</a:t>
          </a:r>
          <a:br>
            <a:rPr lang="en-GB" sz="1100" b="0" i="0" u="none" strike="noStrike">
              <a:solidFill>
                <a:schemeClr val="dk1"/>
              </a:solidFill>
              <a:effectLst/>
              <a:latin typeface="+mn-lt"/>
              <a:ea typeface="+mn-ea"/>
              <a:cs typeface="+mn-cs"/>
            </a:rPr>
          </a:br>
          <a:r>
            <a:rPr lang="en-GB" sz="1100" b="0" i="0" u="none" strike="noStrike">
              <a:solidFill>
                <a:schemeClr val="dk1"/>
              </a:solidFill>
              <a:effectLst/>
              <a:latin typeface="+mn-lt"/>
              <a:ea typeface="+mn-ea"/>
              <a:cs typeface="+mn-cs"/>
            </a:rPr>
            <a:t>The gap or shortfall in the information provided leads to increased uncertainty in the appraisal results. If these issues cannot be addressed (by rectifying any underlying problems or providing clarification), the uncertainty created may be reflected in our overall assessment e.g. by testing the potential impact of reducing benefits.</a:t>
          </a:r>
          <a:br>
            <a:rPr lang="en-GB" sz="1100" b="0" i="0" u="none" strike="noStrike">
              <a:solidFill>
                <a:schemeClr val="dk1"/>
              </a:solidFill>
              <a:effectLst/>
              <a:latin typeface="+mn-lt"/>
              <a:ea typeface="+mn-ea"/>
              <a:cs typeface="+mn-cs"/>
            </a:rPr>
          </a:br>
          <a:r>
            <a:rPr lang="en-GB" sz="1100" b="0" i="0" u="none" strike="noStrike">
              <a:solidFill>
                <a:srgbClr val="00B050"/>
              </a:solidFill>
              <a:effectLst/>
              <a:latin typeface="+mn-lt"/>
              <a:ea typeface="+mn-ea"/>
              <a:cs typeface="+mn-cs"/>
            </a:rPr>
            <a:t>Green</a:t>
          </a:r>
          <a:r>
            <a:rPr lang="en-GB" sz="1100" b="0" i="0" u="none" strike="noStrike">
              <a:solidFill>
                <a:schemeClr val="dk1"/>
              </a:solidFill>
              <a:effectLst/>
              <a:latin typeface="+mn-lt"/>
              <a:ea typeface="+mn-ea"/>
              <a:cs typeface="+mn-cs"/>
            </a:rPr>
            <a:t> – Routine</a:t>
          </a:r>
          <a:br>
            <a:rPr lang="en-GB" sz="1100" b="0" i="0" u="none" strike="noStrike">
              <a:solidFill>
                <a:schemeClr val="dk1"/>
              </a:solidFill>
              <a:effectLst/>
              <a:latin typeface="+mn-lt"/>
              <a:ea typeface="+mn-ea"/>
              <a:cs typeface="+mn-cs"/>
            </a:rPr>
          </a:br>
          <a:r>
            <a:rPr lang="en-GB" sz="1100" b="0" i="0" u="none" strike="noStrike">
              <a:solidFill>
                <a:schemeClr val="dk1"/>
              </a:solidFill>
              <a:effectLst/>
              <a:latin typeface="+mn-lt"/>
              <a:ea typeface="+mn-ea"/>
              <a:cs typeface="+mn-cs"/>
            </a:rPr>
            <a:t>If information is requested it is unlikely to materially affect our overall assessment.  It would, however, be useful to have the information provided if it is not too costly to gather or report.</a:t>
          </a:r>
          <a:br>
            <a:rPr lang="en-GB" sz="1100" b="0" i="0" u="none" strike="noStrike">
              <a:solidFill>
                <a:schemeClr val="dk1"/>
              </a:solidFill>
              <a:effectLst/>
              <a:latin typeface="+mn-lt"/>
              <a:ea typeface="+mn-ea"/>
              <a:cs typeface="+mn-cs"/>
            </a:rPr>
          </a:br>
          <a:endParaRPr lang="en-GB"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uk.wspgroup.com\central%20data\AFP\RLTDAll\ERLT\001%20Major%20Schemes\006%20North%20West\0027%20SEMMMS\FA\FA%20Assessment%20toolkit-SEMMMS.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uk.wspgroup.com\central%20data\AFP\RLTDAll\ERLT\002%20Local%20Growth%20Fund\003%20Portfolio%20Schemes\0038%20Programme%20Admin\LGFP%20Toolkit%20Scheme%20No3-v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uk.wspgroup.com\central%20data\AFP\RLTDAll\ERLT\002%20Local%20Growth%20Fund\003%20Portfolio%20Schemes\0037%20Programme%20Admin\150618%20LGF%20Portfolio%20schemes.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uk.wspgroup.com\central%20data\AFP\RLTDAll\ERLT\002%20Local%20Growth%20Fund\003%20Portfolio%20Schemes\0037%20Programme%20Admin\LGFP%20programm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dministration"/>
      <sheetName val="Submitted Data&gt;&gt;&gt;"/>
      <sheetName val="TEE"/>
      <sheetName val="TEE-HIGH"/>
      <sheetName val="TEE-LOW"/>
      <sheetName val="PA"/>
      <sheetName val="AMCB"/>
      <sheetName val="AST"/>
      <sheetName val="Newcost"/>
      <sheetName val="Initial Assessment&gt;&gt;&gt;"/>
      <sheetName val="Review of material"/>
      <sheetName val="Modelling material"/>
      <sheetName val="Assumptions&amp;supplementary data"/>
      <sheetName val="Issues log"/>
      <sheetName val="Tests for Schemes&gt;&gt;&gt;&gt;"/>
      <sheetName val="Test Summary"/>
      <sheetName val="Full Assessment&gt;&gt;&gt;"/>
      <sheetName val="Consultation Issues log"/>
      <sheetName val="Updated_Review of material"/>
      <sheetName val="Updated_modelling material"/>
      <sheetName val="Updated_assump&amp;supp data"/>
      <sheetName val="Landscape impacts"/>
      <sheetName val="Adjustments &amp; Final Assessment"/>
      <sheetName val="Final AST"/>
      <sheetName val="TUBA"/>
      <sheetName val="TUBA VoT growth"/>
      <sheetName val="Tuba adjust for 1.8"/>
      <sheetName val="TUBA (for AST)"/>
      <sheetName val="TUBA (costs)"/>
      <sheetName val="Full Approval &gt;&gt;"/>
      <sheetName val="Adjustments &amp; Final Assessm FA"/>
      <sheetName val="Landscape impacts FA"/>
      <sheetName val=" TEE -FA"/>
      <sheetName val="PA FA"/>
      <sheetName val="AMCB  FA"/>
      <sheetName val="AST (FA)"/>
      <sheetName val="TUBAcheckFA"/>
      <sheetName val="costs "/>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ersion"/>
      <sheetName val="Scheme"/>
      <sheetName val="Engagement Record"/>
      <sheetName val="Meeting Notes&gt;&gt;&gt;"/>
      <sheetName val="Meeting 1"/>
      <sheetName val="Meeting 2"/>
      <sheetName val="Meeting 3"/>
      <sheetName val="Option Assessment Rep Review"/>
      <sheetName val="ASSR Review"/>
      <sheetName val="Data Collection Rep Review"/>
      <sheetName val="LMVR Review"/>
      <sheetName val="Demand Model Rep Review"/>
      <sheetName val="Forecasting Rep Review"/>
      <sheetName val="Economic Assessment Rep Review"/>
      <sheetName val="Review of Docs"/>
      <sheetName val="Full Approval Submission&gt;&gt;&gt;"/>
      <sheetName val="Submitted Data&gt;&gt;&gt;"/>
      <sheetName val="TEE"/>
      <sheetName val="TEE-HIGH"/>
      <sheetName val="TEE-LOW"/>
      <sheetName val="PA"/>
      <sheetName val="AMCB"/>
      <sheetName val="Costs"/>
      <sheetName val="AST"/>
      <sheetName val="Carbon"/>
      <sheetName val="Modelling Review"/>
      <sheetName val="Appraisal Review"/>
      <sheetName val="Assumptions Review"/>
      <sheetName val="Final Adjusted Tables&gt;&gt;&gt;"/>
      <sheetName val="Adjusts &amp; Final Assessment"/>
      <sheetName val="Landscape impacts"/>
      <sheetName val="AMCB-Final"/>
      <sheetName val="AST-Final"/>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s>
    <sheetDataSet>
      <sheetData sheetId="0">
        <row r="1">
          <cell r="D1" t="str">
            <v>LGF Profile (£m)</v>
          </cell>
          <cell r="L1" t="str">
            <v>Local Authority Profile (£m)</v>
          </cell>
          <cell r="T1" t="str">
            <v>Third Party Profile (£m)</v>
          </cell>
          <cell r="AB1" t="str">
            <v>Total Cost Profile (£m)</v>
          </cell>
          <cell r="AR1" t="str">
            <v>Options Assessment Report</v>
          </cell>
          <cell r="AV1" t="str">
            <v>Appraisal Specification Report</v>
          </cell>
          <cell r="AZ1" t="str">
            <v>Data Collection Report</v>
          </cell>
          <cell r="BD1" t="str">
            <v>LMVR</v>
          </cell>
          <cell r="BH1" t="str">
            <v>Demand Model Report</v>
          </cell>
          <cell r="BL1" t="str">
            <v>Forecasting Report</v>
          </cell>
          <cell r="BP1" t="str">
            <v>Economic Assessment Report</v>
          </cell>
          <cell r="BT1" t="str">
            <v>Social and Distributional Impacts</v>
          </cell>
          <cell r="BX1" t="str">
            <v>Evaluation Plan</v>
          </cell>
          <cell r="CB1" t="str">
            <v>Final Approval</v>
          </cell>
        </row>
        <row r="2">
          <cell r="B2" t="str">
            <v>Scheme</v>
          </cell>
          <cell r="D2" t="str">
            <v>Already Incurred</v>
          </cell>
          <cell r="E2" t="str">
            <v>2015/16</v>
          </cell>
          <cell r="F2" t="str">
            <v>2016/17</v>
          </cell>
          <cell r="G2" t="str">
            <v>2017/18</v>
          </cell>
          <cell r="H2" t="str">
            <v>2018/19</v>
          </cell>
          <cell r="I2" t="str">
            <v>2019/20</v>
          </cell>
          <cell r="J2" t="str">
            <v>2020/21</v>
          </cell>
          <cell r="K2" t="str">
            <v>Total</v>
          </cell>
          <cell r="AK2" t="str">
            <v>Scheme type</v>
          </cell>
          <cell r="AL2" t="str">
            <v>LEP</v>
          </cell>
          <cell r="AM2" t="str">
            <v>Promoter</v>
          </cell>
          <cell r="AO2" t="str">
            <v>Lead modeller</v>
          </cell>
          <cell r="AP2" t="str">
            <v>Lead economist</v>
          </cell>
          <cell r="AQ2" t="str">
            <v>Expected construction start date</v>
          </cell>
          <cell r="AR2" t="str">
            <v>Date of next expected submission</v>
          </cell>
          <cell r="AS2" t="str">
            <v>Date of latest submission</v>
          </cell>
          <cell r="AT2" t="str">
            <v>Date of latest review</v>
          </cell>
          <cell r="AU2" t="str">
            <v>Approved in principle</v>
          </cell>
          <cell r="CB2" t="str">
            <v>Date final approval case submitted</v>
          </cell>
          <cell r="CC2" t="str">
            <v>Date modelling reviewed</v>
          </cell>
          <cell r="CD2" t="str">
            <v>Date economics reviewed</v>
          </cell>
          <cell r="CE2" t="str">
            <v>Date SDIs reviewed</v>
          </cell>
          <cell r="CF2" t="str">
            <v>Date evaluation plan reviewed</v>
          </cell>
          <cell r="CG2" t="str">
            <v>Date economic case agreed with policy</v>
          </cell>
          <cell r="CH2" t="str">
            <v>Date submission determined</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1"/>
      <sheetName val="2"/>
      <sheetName val="3"/>
      <sheetName val="LGF template to promoter"/>
    </sheetNames>
    <sheetDataSet>
      <sheetData sheetId="0">
        <row r="3">
          <cell r="A3">
            <v>1</v>
          </cell>
          <cell r="B3" t="str">
            <v>A13 Widening (Delivery) (Thurrock)</v>
          </cell>
          <cell r="C3" t="str">
            <v>LGF1</v>
          </cell>
          <cell r="D3">
            <v>0</v>
          </cell>
          <cell r="E3">
            <v>0</v>
          </cell>
          <cell r="F3">
            <v>5</v>
          </cell>
          <cell r="G3">
            <v>40</v>
          </cell>
          <cell r="H3">
            <v>28</v>
          </cell>
          <cell r="I3">
            <v>7</v>
          </cell>
          <cell r="K3">
            <v>80</v>
          </cell>
          <cell r="L3">
            <v>0</v>
          </cell>
          <cell r="M3">
            <v>0</v>
          </cell>
          <cell r="N3">
            <v>5</v>
          </cell>
          <cell r="O3">
            <v>40</v>
          </cell>
          <cell r="P3">
            <v>28</v>
          </cell>
          <cell r="Q3">
            <v>7</v>
          </cell>
          <cell r="R3">
            <v>0</v>
          </cell>
          <cell r="S3">
            <v>80</v>
          </cell>
          <cell r="T3">
            <v>0</v>
          </cell>
          <cell r="U3">
            <v>1.1000000000000001</v>
          </cell>
          <cell r="V3">
            <v>0</v>
          </cell>
          <cell r="W3">
            <v>9.6999999999999993</v>
          </cell>
          <cell r="X3">
            <v>0</v>
          </cell>
          <cell r="Y3">
            <v>0</v>
          </cell>
          <cell r="Z3">
            <v>0</v>
          </cell>
          <cell r="AA3">
            <v>10.8</v>
          </cell>
          <cell r="AB3">
            <v>0</v>
          </cell>
          <cell r="AC3">
            <v>1.1000000000000001</v>
          </cell>
          <cell r="AD3">
            <v>5</v>
          </cell>
          <cell r="AE3">
            <v>49.7</v>
          </cell>
          <cell r="AF3">
            <v>28</v>
          </cell>
          <cell r="AG3">
            <v>7</v>
          </cell>
          <cell r="AH3">
            <v>0</v>
          </cell>
          <cell r="AI3">
            <v>90.8</v>
          </cell>
          <cell r="AJ3" t="str">
            <v>SE</v>
          </cell>
          <cell r="AK3">
            <v>0</v>
          </cell>
          <cell r="AL3">
            <v>0</v>
          </cell>
          <cell r="AM3" t="str">
            <v>2016/17</v>
          </cell>
          <cell r="AN3">
            <v>90.8</v>
          </cell>
          <cell r="AO3" t="str">
            <v>CS</v>
          </cell>
          <cell r="AP3" t="str">
            <v>JW</v>
          </cell>
          <cell r="AQ3" t="str">
            <v>TBC</v>
          </cell>
          <cell r="AR3">
            <v>0</v>
          </cell>
          <cell r="AS3">
            <v>0</v>
          </cell>
          <cell r="AT3">
            <v>0</v>
          </cell>
          <cell r="AU3">
            <v>0</v>
          </cell>
          <cell r="AV3">
            <v>0</v>
          </cell>
          <cell r="AW3">
            <v>0</v>
          </cell>
          <cell r="AX3">
            <v>0</v>
          </cell>
          <cell r="AY3">
            <v>0</v>
          </cell>
          <cell r="AZ3">
            <v>0</v>
          </cell>
          <cell r="BA3">
            <v>0</v>
          </cell>
          <cell r="BB3">
            <v>0</v>
          </cell>
          <cell r="BC3">
            <v>0</v>
          </cell>
          <cell r="BD3">
            <v>0</v>
          </cell>
          <cell r="BE3">
            <v>0</v>
          </cell>
          <cell r="BF3">
            <v>0</v>
          </cell>
          <cell r="BG3">
            <v>0</v>
          </cell>
          <cell r="BH3">
            <v>0</v>
          </cell>
          <cell r="BI3">
            <v>0</v>
          </cell>
          <cell r="BJ3">
            <v>0</v>
          </cell>
          <cell r="BK3">
            <v>0</v>
          </cell>
          <cell r="BL3">
            <v>0</v>
          </cell>
          <cell r="BM3">
            <v>0</v>
          </cell>
          <cell r="BN3">
            <v>0</v>
          </cell>
          <cell r="BO3">
            <v>0</v>
          </cell>
          <cell r="BP3">
            <v>0</v>
          </cell>
          <cell r="BQ3">
            <v>0</v>
          </cell>
          <cell r="BR3">
            <v>0</v>
          </cell>
          <cell r="BS3">
            <v>0</v>
          </cell>
          <cell r="BT3">
            <v>0</v>
          </cell>
          <cell r="BU3">
            <v>0</v>
          </cell>
          <cell r="BV3">
            <v>0</v>
          </cell>
          <cell r="BW3">
            <v>0</v>
          </cell>
          <cell r="BX3">
            <v>0</v>
          </cell>
          <cell r="BY3">
            <v>0</v>
          </cell>
          <cell r="BZ3">
            <v>0</v>
          </cell>
          <cell r="CA3">
            <v>0</v>
          </cell>
          <cell r="CB3" t="str">
            <v>Awaiting FA submission</v>
          </cell>
          <cell r="CC3">
            <v>0</v>
          </cell>
          <cell r="CD3">
            <v>0</v>
          </cell>
          <cell r="CE3">
            <v>0</v>
          </cell>
          <cell r="CF3">
            <v>0</v>
          </cell>
          <cell r="CG3">
            <v>0</v>
          </cell>
          <cell r="CH3">
            <v>0</v>
          </cell>
          <cell r="CI3">
            <v>0</v>
          </cell>
          <cell r="CJ3">
            <v>0</v>
          </cell>
          <cell r="CK3">
            <v>0</v>
          </cell>
        </row>
        <row r="4">
          <cell r="A4">
            <v>2</v>
          </cell>
          <cell r="B4" t="str">
            <v>A45 Rapid transit (City Centre-Airport)</v>
          </cell>
          <cell r="C4" t="str">
            <v>LGF1</v>
          </cell>
          <cell r="D4">
            <v>0</v>
          </cell>
          <cell r="E4">
            <v>0</v>
          </cell>
          <cell r="F4">
            <v>0</v>
          </cell>
          <cell r="G4">
            <v>0.75</v>
          </cell>
          <cell r="H4">
            <v>6.25</v>
          </cell>
          <cell r="I4">
            <v>15</v>
          </cell>
          <cell r="J4">
            <v>13</v>
          </cell>
          <cell r="K4">
            <v>35</v>
          </cell>
          <cell r="L4">
            <v>0</v>
          </cell>
          <cell r="M4">
            <v>0</v>
          </cell>
          <cell r="N4">
            <v>0</v>
          </cell>
          <cell r="O4">
            <v>0</v>
          </cell>
          <cell r="P4">
            <v>0</v>
          </cell>
          <cell r="Q4">
            <v>0</v>
          </cell>
          <cell r="R4">
            <v>0</v>
          </cell>
          <cell r="S4">
            <v>0</v>
          </cell>
          <cell r="T4">
            <v>0</v>
          </cell>
          <cell r="U4">
            <v>0</v>
          </cell>
          <cell r="V4">
            <v>0</v>
          </cell>
          <cell r="W4">
            <v>0</v>
          </cell>
          <cell r="X4">
            <v>0</v>
          </cell>
          <cell r="Y4">
            <v>7.5</v>
          </cell>
          <cell r="Z4">
            <v>7.5</v>
          </cell>
          <cell r="AA4">
            <v>15</v>
          </cell>
          <cell r="AB4">
            <v>0</v>
          </cell>
          <cell r="AC4">
            <v>0</v>
          </cell>
          <cell r="AD4">
            <v>0</v>
          </cell>
          <cell r="AE4">
            <v>0.75</v>
          </cell>
          <cell r="AF4">
            <v>6.25</v>
          </cell>
          <cell r="AG4">
            <v>22.5</v>
          </cell>
          <cell r="AH4">
            <v>20.5</v>
          </cell>
          <cell r="AI4">
            <v>50</v>
          </cell>
          <cell r="AJ4" t="str">
            <v>GBS</v>
          </cell>
          <cell r="AK4">
            <v>0</v>
          </cell>
          <cell r="AL4">
            <v>0</v>
          </cell>
          <cell r="AM4" t="str">
            <v>2018/19</v>
          </cell>
          <cell r="AN4">
            <v>50</v>
          </cell>
          <cell r="AO4" t="str">
            <v>CS</v>
          </cell>
          <cell r="AP4" t="str">
            <v>BL</v>
          </cell>
          <cell r="AQ4" t="str">
            <v>TBC</v>
          </cell>
          <cell r="AR4">
            <v>0</v>
          </cell>
          <cell r="AS4">
            <v>0</v>
          </cell>
          <cell r="AT4">
            <v>0</v>
          </cell>
          <cell r="AU4">
            <v>0</v>
          </cell>
          <cell r="AV4">
            <v>0</v>
          </cell>
          <cell r="AW4">
            <v>0</v>
          </cell>
          <cell r="AX4">
            <v>0</v>
          </cell>
          <cell r="AY4">
            <v>0</v>
          </cell>
          <cell r="AZ4">
            <v>0</v>
          </cell>
          <cell r="BA4">
            <v>0</v>
          </cell>
          <cell r="BB4">
            <v>0</v>
          </cell>
          <cell r="BC4">
            <v>0</v>
          </cell>
          <cell r="BD4">
            <v>0</v>
          </cell>
          <cell r="BE4">
            <v>0</v>
          </cell>
          <cell r="BF4">
            <v>0</v>
          </cell>
          <cell r="BG4">
            <v>0</v>
          </cell>
          <cell r="BH4">
            <v>0</v>
          </cell>
          <cell r="BI4">
            <v>0</v>
          </cell>
          <cell r="BJ4">
            <v>0</v>
          </cell>
          <cell r="BK4">
            <v>0</v>
          </cell>
          <cell r="BL4">
            <v>0</v>
          </cell>
          <cell r="BM4">
            <v>0</v>
          </cell>
          <cell r="BN4">
            <v>0</v>
          </cell>
          <cell r="BO4">
            <v>0</v>
          </cell>
          <cell r="BP4">
            <v>0</v>
          </cell>
          <cell r="BQ4">
            <v>0</v>
          </cell>
          <cell r="BR4">
            <v>0</v>
          </cell>
          <cell r="BS4">
            <v>0</v>
          </cell>
          <cell r="BT4">
            <v>0</v>
          </cell>
          <cell r="BU4">
            <v>0</v>
          </cell>
          <cell r="BV4">
            <v>0</v>
          </cell>
          <cell r="BW4">
            <v>0</v>
          </cell>
          <cell r="BX4">
            <v>0</v>
          </cell>
          <cell r="BY4">
            <v>0</v>
          </cell>
          <cell r="BZ4">
            <v>0</v>
          </cell>
          <cell r="CA4">
            <v>0</v>
          </cell>
          <cell r="CB4" t="str">
            <v>Awaiting FA submission</v>
          </cell>
          <cell r="CC4">
            <v>0</v>
          </cell>
          <cell r="CD4">
            <v>0</v>
          </cell>
          <cell r="CE4">
            <v>0</v>
          </cell>
          <cell r="CF4">
            <v>0</v>
          </cell>
          <cell r="CG4">
            <v>0</v>
          </cell>
          <cell r="CH4">
            <v>0</v>
          </cell>
          <cell r="CI4">
            <v>0</v>
          </cell>
          <cell r="CJ4">
            <v>0</v>
          </cell>
          <cell r="CK4">
            <v>0</v>
          </cell>
        </row>
        <row r="5">
          <cell r="A5">
            <v>3</v>
          </cell>
          <cell r="B5" t="str">
            <v>A421 Dualling from Fen Farm to M1 J13 Milton Keynes</v>
          </cell>
          <cell r="C5" t="str">
            <v>LGF1</v>
          </cell>
          <cell r="D5">
            <v>0</v>
          </cell>
          <cell r="E5">
            <v>8</v>
          </cell>
          <cell r="F5">
            <v>13</v>
          </cell>
          <cell r="G5">
            <v>2.5</v>
          </cell>
          <cell r="H5">
            <v>0</v>
          </cell>
          <cell r="I5">
            <v>0</v>
          </cell>
          <cell r="J5">
            <v>0</v>
          </cell>
          <cell r="K5">
            <v>23.5</v>
          </cell>
          <cell r="L5">
            <v>0</v>
          </cell>
          <cell r="M5">
            <v>0</v>
          </cell>
          <cell r="N5">
            <v>0</v>
          </cell>
          <cell r="O5">
            <v>0</v>
          </cell>
          <cell r="P5">
            <v>0</v>
          </cell>
          <cell r="Q5">
            <v>0</v>
          </cell>
          <cell r="R5">
            <v>0</v>
          </cell>
          <cell r="S5">
            <v>0</v>
          </cell>
          <cell r="T5">
            <v>0</v>
          </cell>
          <cell r="U5">
            <v>0</v>
          </cell>
          <cell r="V5">
            <v>0</v>
          </cell>
          <cell r="W5">
            <v>0</v>
          </cell>
          <cell r="X5">
            <v>0</v>
          </cell>
          <cell r="Y5">
            <v>0</v>
          </cell>
          <cell r="Z5">
            <v>0</v>
          </cell>
          <cell r="AA5">
            <v>0</v>
          </cell>
          <cell r="AB5">
            <v>0</v>
          </cell>
          <cell r="AC5">
            <v>8</v>
          </cell>
          <cell r="AD5">
            <v>13</v>
          </cell>
          <cell r="AE5">
            <v>2.5</v>
          </cell>
          <cell r="AF5">
            <v>0</v>
          </cell>
          <cell r="AG5">
            <v>0</v>
          </cell>
          <cell r="AH5">
            <v>0</v>
          </cell>
          <cell r="AI5">
            <v>23.5</v>
          </cell>
          <cell r="AJ5" t="str">
            <v>South East Midlands LEP (SEMLEP)</v>
          </cell>
          <cell r="AK5" t="str">
            <v>Central Bedfordshire Council</v>
          </cell>
          <cell r="AL5" t="str">
            <v>Road</v>
          </cell>
          <cell r="AM5" t="str">
            <v>2015/16</v>
          </cell>
          <cell r="AN5">
            <v>23.5</v>
          </cell>
          <cell r="AO5" t="str">
            <v>RF</v>
          </cell>
          <cell r="AP5" t="str">
            <v>JW</v>
          </cell>
          <cell r="AQ5" t="str">
            <v>TBC</v>
          </cell>
          <cell r="AR5">
            <v>0</v>
          </cell>
          <cell r="AS5">
            <v>42023</v>
          </cell>
          <cell r="AT5">
            <v>0</v>
          </cell>
          <cell r="AU5">
            <v>0</v>
          </cell>
          <cell r="AV5">
            <v>0</v>
          </cell>
          <cell r="AW5">
            <v>0</v>
          </cell>
          <cell r="AX5">
            <v>0</v>
          </cell>
          <cell r="AY5">
            <v>0</v>
          </cell>
          <cell r="AZ5">
            <v>42196</v>
          </cell>
          <cell r="BA5">
            <v>42145</v>
          </cell>
          <cell r="BB5">
            <v>42164</v>
          </cell>
          <cell r="BC5">
            <v>0</v>
          </cell>
          <cell r="BD5">
            <v>42196</v>
          </cell>
          <cell r="BE5">
            <v>42145</v>
          </cell>
          <cell r="BF5">
            <v>42164</v>
          </cell>
          <cell r="BG5">
            <v>0</v>
          </cell>
          <cell r="BH5">
            <v>42196</v>
          </cell>
          <cell r="BI5">
            <v>42145</v>
          </cell>
          <cell r="BJ5">
            <v>42164</v>
          </cell>
          <cell r="BK5">
            <v>0</v>
          </cell>
          <cell r="BL5">
            <v>0</v>
          </cell>
          <cell r="BM5">
            <v>0</v>
          </cell>
          <cell r="BN5">
            <v>0</v>
          </cell>
          <cell r="BO5">
            <v>0</v>
          </cell>
          <cell r="BP5">
            <v>0</v>
          </cell>
          <cell r="BQ5">
            <v>42079</v>
          </cell>
          <cell r="BR5">
            <v>42096</v>
          </cell>
          <cell r="BS5">
            <v>0</v>
          </cell>
          <cell r="BT5">
            <v>0</v>
          </cell>
          <cell r="BU5">
            <v>0</v>
          </cell>
          <cell r="BV5">
            <v>0</v>
          </cell>
          <cell r="BW5">
            <v>0</v>
          </cell>
          <cell r="BX5">
            <v>0</v>
          </cell>
          <cell r="BY5">
            <v>0</v>
          </cell>
          <cell r="BZ5">
            <v>0</v>
          </cell>
          <cell r="CA5">
            <v>0</v>
          </cell>
          <cell r="CB5" t="str">
            <v>Awaiting FA submission</v>
          </cell>
          <cell r="CC5">
            <v>0</v>
          </cell>
          <cell r="CD5">
            <v>0</v>
          </cell>
          <cell r="CE5">
            <v>0</v>
          </cell>
          <cell r="CF5">
            <v>0</v>
          </cell>
          <cell r="CG5">
            <v>0</v>
          </cell>
          <cell r="CH5">
            <v>0</v>
          </cell>
          <cell r="CI5">
            <v>0</v>
          </cell>
          <cell r="CJ5">
            <v>0</v>
          </cell>
          <cell r="CK5">
            <v>0</v>
          </cell>
        </row>
        <row r="6">
          <cell r="A6">
            <v>4</v>
          </cell>
          <cell r="B6" t="str">
            <v>A457 Dudley Road</v>
          </cell>
          <cell r="C6" t="str">
            <v>LGF1</v>
          </cell>
          <cell r="D6">
            <v>0</v>
          </cell>
          <cell r="E6">
            <v>0</v>
          </cell>
          <cell r="F6">
            <v>6.4989999999999997</v>
          </cell>
          <cell r="G6">
            <v>11.129</v>
          </cell>
          <cell r="H6">
            <v>3.9119999999999999</v>
          </cell>
          <cell r="I6">
            <v>0.871</v>
          </cell>
          <cell r="J6">
            <v>0</v>
          </cell>
          <cell r="K6">
            <v>22.411000000000001</v>
          </cell>
          <cell r="L6">
            <v>0.54500000000000004</v>
          </cell>
          <cell r="M6">
            <v>0.72299999999999998</v>
          </cell>
          <cell r="N6">
            <v>0.81200000000000006</v>
          </cell>
          <cell r="O6">
            <v>1.391</v>
          </cell>
          <cell r="P6">
            <v>0.48899999999999999</v>
          </cell>
          <cell r="Q6">
            <v>0.109</v>
          </cell>
          <cell r="R6">
            <v>0</v>
          </cell>
          <cell r="S6">
            <v>4.0999999999999996</v>
          </cell>
          <cell r="T6">
            <v>0</v>
          </cell>
          <cell r="U6">
            <v>0.72299999999999998</v>
          </cell>
          <cell r="V6">
            <v>0.81200000000000006</v>
          </cell>
          <cell r="W6">
            <v>1.391</v>
          </cell>
          <cell r="X6">
            <v>0.48899999999999999</v>
          </cell>
          <cell r="Y6">
            <v>0.109</v>
          </cell>
          <cell r="Z6">
            <v>0</v>
          </cell>
          <cell r="AA6">
            <v>3.5</v>
          </cell>
          <cell r="AB6">
            <v>0.54500000000000004</v>
          </cell>
          <cell r="AC6">
            <v>1.446</v>
          </cell>
          <cell r="AD6">
            <v>8.1229999999999993</v>
          </cell>
          <cell r="AE6">
            <v>13.911</v>
          </cell>
          <cell r="AF6">
            <v>4.8899999999999997</v>
          </cell>
          <cell r="AG6">
            <v>1.089</v>
          </cell>
          <cell r="AH6">
            <v>0</v>
          </cell>
          <cell r="AI6">
            <v>30.004000000000001</v>
          </cell>
          <cell r="AJ6" t="str">
            <v>GBS</v>
          </cell>
          <cell r="AK6">
            <v>0</v>
          </cell>
          <cell r="AL6">
            <v>0</v>
          </cell>
          <cell r="AM6" t="str">
            <v>2016/17</v>
          </cell>
          <cell r="AN6">
            <v>30.004000000000001</v>
          </cell>
          <cell r="AO6" t="str">
            <v>CS</v>
          </cell>
          <cell r="AP6" t="str">
            <v>JW</v>
          </cell>
          <cell r="AQ6" t="str">
            <v>TBC</v>
          </cell>
          <cell r="AR6">
            <v>0</v>
          </cell>
          <cell r="AS6">
            <v>0</v>
          </cell>
          <cell r="AT6">
            <v>0</v>
          </cell>
          <cell r="AU6">
            <v>0</v>
          </cell>
          <cell r="AV6">
            <v>0</v>
          </cell>
          <cell r="AW6">
            <v>0</v>
          </cell>
          <cell r="AX6">
            <v>0</v>
          </cell>
          <cell r="AY6">
            <v>0</v>
          </cell>
          <cell r="AZ6">
            <v>0</v>
          </cell>
          <cell r="BA6">
            <v>0</v>
          </cell>
          <cell r="BB6">
            <v>0</v>
          </cell>
          <cell r="BC6">
            <v>0</v>
          </cell>
          <cell r="BD6">
            <v>0</v>
          </cell>
          <cell r="BE6">
            <v>0</v>
          </cell>
          <cell r="BF6">
            <v>0</v>
          </cell>
          <cell r="BG6">
            <v>0</v>
          </cell>
          <cell r="BH6">
            <v>0</v>
          </cell>
          <cell r="BI6">
            <v>0</v>
          </cell>
          <cell r="BJ6">
            <v>0</v>
          </cell>
          <cell r="BK6">
            <v>0</v>
          </cell>
          <cell r="BL6">
            <v>0</v>
          </cell>
          <cell r="BM6">
            <v>0</v>
          </cell>
          <cell r="BN6">
            <v>0</v>
          </cell>
          <cell r="BO6">
            <v>0</v>
          </cell>
          <cell r="BP6">
            <v>0</v>
          </cell>
          <cell r="BQ6">
            <v>0</v>
          </cell>
          <cell r="BR6">
            <v>0</v>
          </cell>
          <cell r="BS6">
            <v>0</v>
          </cell>
          <cell r="BT6">
            <v>0</v>
          </cell>
          <cell r="BU6">
            <v>0</v>
          </cell>
          <cell r="BV6">
            <v>0</v>
          </cell>
          <cell r="BW6">
            <v>0</v>
          </cell>
          <cell r="BX6">
            <v>0</v>
          </cell>
          <cell r="BY6">
            <v>0</v>
          </cell>
          <cell r="BZ6">
            <v>0</v>
          </cell>
          <cell r="CA6">
            <v>0</v>
          </cell>
          <cell r="CB6" t="str">
            <v>Awaiting FA submission</v>
          </cell>
          <cell r="CC6">
            <v>0</v>
          </cell>
          <cell r="CD6">
            <v>0</v>
          </cell>
          <cell r="CE6">
            <v>0</v>
          </cell>
          <cell r="CF6">
            <v>0</v>
          </cell>
          <cell r="CG6">
            <v>0</v>
          </cell>
          <cell r="CH6">
            <v>0</v>
          </cell>
          <cell r="CI6">
            <v>0</v>
          </cell>
          <cell r="CJ6">
            <v>0</v>
          </cell>
          <cell r="CK6">
            <v>0</v>
          </cell>
        </row>
        <row r="7">
          <cell r="A7">
            <v>5</v>
          </cell>
          <cell r="B7" t="str">
            <v>A509 Wellingborough Development Link</v>
          </cell>
          <cell r="C7" t="str">
            <v>LGF1</v>
          </cell>
          <cell r="D7">
            <v>0</v>
          </cell>
          <cell r="E7">
            <v>0</v>
          </cell>
          <cell r="F7">
            <v>5</v>
          </cell>
          <cell r="G7">
            <v>10</v>
          </cell>
          <cell r="H7">
            <v>0</v>
          </cell>
          <cell r="I7">
            <v>0</v>
          </cell>
          <cell r="J7">
            <v>0</v>
          </cell>
          <cell r="K7">
            <v>15</v>
          </cell>
          <cell r="L7">
            <v>2.21</v>
          </cell>
          <cell r="M7">
            <v>1.9</v>
          </cell>
          <cell r="N7">
            <v>11.14</v>
          </cell>
          <cell r="O7">
            <v>4.78</v>
          </cell>
          <cell r="P7">
            <v>1.07</v>
          </cell>
          <cell r="Q7">
            <v>1.35</v>
          </cell>
          <cell r="R7">
            <v>1.05</v>
          </cell>
          <cell r="S7">
            <v>23.5</v>
          </cell>
          <cell r="T7">
            <v>0</v>
          </cell>
          <cell r="U7">
            <v>0</v>
          </cell>
          <cell r="V7">
            <v>0</v>
          </cell>
          <cell r="W7">
            <v>0</v>
          </cell>
          <cell r="X7">
            <v>0</v>
          </cell>
          <cell r="Y7">
            <v>0</v>
          </cell>
          <cell r="Z7">
            <v>0</v>
          </cell>
          <cell r="AA7">
            <v>0</v>
          </cell>
          <cell r="AB7">
            <v>2.21</v>
          </cell>
          <cell r="AC7">
            <v>1.9</v>
          </cell>
          <cell r="AD7">
            <v>16.14</v>
          </cell>
          <cell r="AE7">
            <v>14.78</v>
          </cell>
          <cell r="AF7">
            <v>1.07</v>
          </cell>
          <cell r="AG7">
            <v>1.35</v>
          </cell>
          <cell r="AH7">
            <v>1.05</v>
          </cell>
          <cell r="AI7">
            <v>38.5</v>
          </cell>
          <cell r="AJ7" t="str">
            <v>Northamp</v>
          </cell>
          <cell r="AK7" t="str">
            <v>Northamptonshire County Council</v>
          </cell>
          <cell r="AL7" t="str">
            <v>DD</v>
          </cell>
          <cell r="AM7" t="str">
            <v>2016/17</v>
          </cell>
          <cell r="AN7">
            <v>38.5</v>
          </cell>
          <cell r="AO7" t="str">
            <v>RF</v>
          </cell>
          <cell r="AP7" t="str">
            <v>BL</v>
          </cell>
          <cell r="AQ7" t="str">
            <v>JP</v>
          </cell>
          <cell r="AR7">
            <v>0</v>
          </cell>
          <cell r="AS7">
            <v>0</v>
          </cell>
          <cell r="AT7">
            <v>0</v>
          </cell>
          <cell r="AU7">
            <v>0</v>
          </cell>
          <cell r="AV7">
            <v>0</v>
          </cell>
          <cell r="AW7">
            <v>0</v>
          </cell>
          <cell r="AX7">
            <v>0</v>
          </cell>
          <cell r="AY7">
            <v>0</v>
          </cell>
          <cell r="AZ7">
            <v>0</v>
          </cell>
          <cell r="BA7">
            <v>0</v>
          </cell>
          <cell r="BB7">
            <v>0</v>
          </cell>
          <cell r="BC7">
            <v>0</v>
          </cell>
          <cell r="BD7">
            <v>0</v>
          </cell>
          <cell r="BE7">
            <v>0</v>
          </cell>
          <cell r="BF7">
            <v>0</v>
          </cell>
          <cell r="BG7">
            <v>0</v>
          </cell>
          <cell r="BH7">
            <v>0</v>
          </cell>
          <cell r="BI7">
            <v>0</v>
          </cell>
          <cell r="BJ7">
            <v>0</v>
          </cell>
          <cell r="BK7">
            <v>0</v>
          </cell>
          <cell r="BL7">
            <v>0</v>
          </cell>
          <cell r="BM7">
            <v>0</v>
          </cell>
          <cell r="BN7">
            <v>0</v>
          </cell>
          <cell r="BO7">
            <v>0</v>
          </cell>
          <cell r="BP7">
            <v>0</v>
          </cell>
          <cell r="BQ7">
            <v>0</v>
          </cell>
          <cell r="BR7">
            <v>0</v>
          </cell>
          <cell r="BS7">
            <v>0</v>
          </cell>
          <cell r="BT7">
            <v>0</v>
          </cell>
          <cell r="BU7">
            <v>0</v>
          </cell>
          <cell r="BV7">
            <v>0</v>
          </cell>
          <cell r="BW7">
            <v>0</v>
          </cell>
          <cell r="BX7">
            <v>0</v>
          </cell>
          <cell r="BY7">
            <v>0</v>
          </cell>
          <cell r="BZ7">
            <v>0</v>
          </cell>
          <cell r="CA7">
            <v>0</v>
          </cell>
          <cell r="CB7" t="str">
            <v>Awaiting FA submission</v>
          </cell>
          <cell r="CC7">
            <v>0</v>
          </cell>
          <cell r="CD7">
            <v>0</v>
          </cell>
          <cell r="CE7">
            <v>0</v>
          </cell>
          <cell r="CF7">
            <v>0</v>
          </cell>
          <cell r="CG7">
            <v>0</v>
          </cell>
          <cell r="CH7">
            <v>0</v>
          </cell>
          <cell r="CI7">
            <v>0</v>
          </cell>
          <cell r="CJ7">
            <v>0</v>
          </cell>
          <cell r="CK7">
            <v>0</v>
          </cell>
        </row>
        <row r="8">
          <cell r="A8">
            <v>6</v>
          </cell>
          <cell r="B8" t="str">
            <v>A2300 corridor capacity enhancement</v>
          </cell>
          <cell r="C8" t="str">
            <v>LGF2</v>
          </cell>
          <cell r="D8">
            <v>0</v>
          </cell>
          <cell r="E8">
            <v>0</v>
          </cell>
          <cell r="F8">
            <v>0</v>
          </cell>
          <cell r="G8">
            <v>0</v>
          </cell>
          <cell r="H8">
            <v>0</v>
          </cell>
          <cell r="I8">
            <v>0</v>
          </cell>
          <cell r="J8">
            <v>0</v>
          </cell>
          <cell r="K8">
            <v>0</v>
          </cell>
          <cell r="L8">
            <v>0</v>
          </cell>
          <cell r="M8">
            <v>0</v>
          </cell>
          <cell r="N8">
            <v>0</v>
          </cell>
          <cell r="O8">
            <v>0</v>
          </cell>
          <cell r="P8">
            <v>0</v>
          </cell>
          <cell r="Q8">
            <v>0</v>
          </cell>
          <cell r="R8">
            <v>0</v>
          </cell>
          <cell r="S8">
            <v>0</v>
          </cell>
          <cell r="T8">
            <v>0</v>
          </cell>
          <cell r="U8">
            <v>0</v>
          </cell>
          <cell r="V8">
            <v>0</v>
          </cell>
          <cell r="W8">
            <v>0</v>
          </cell>
          <cell r="X8">
            <v>0</v>
          </cell>
          <cell r="Y8">
            <v>0</v>
          </cell>
          <cell r="Z8">
            <v>0</v>
          </cell>
          <cell r="AA8">
            <v>0</v>
          </cell>
          <cell r="AB8">
            <v>0</v>
          </cell>
          <cell r="AC8">
            <v>0</v>
          </cell>
          <cell r="AD8">
            <v>0</v>
          </cell>
          <cell r="AE8">
            <v>0</v>
          </cell>
          <cell r="AF8">
            <v>0</v>
          </cell>
          <cell r="AG8">
            <v>0</v>
          </cell>
          <cell r="AH8">
            <v>0</v>
          </cell>
          <cell r="AI8">
            <v>0</v>
          </cell>
          <cell r="AJ8" t="str">
            <v>South East Midlands LEP (SEMLEP)</v>
          </cell>
          <cell r="AK8">
            <v>0</v>
          </cell>
          <cell r="AL8">
            <v>0</v>
          </cell>
          <cell r="AM8">
            <v>0</v>
          </cell>
          <cell r="AN8">
            <v>0</v>
          </cell>
          <cell r="AO8" t="str">
            <v>RF</v>
          </cell>
          <cell r="AP8" t="str">
            <v>BL</v>
          </cell>
          <cell r="AQ8" t="str">
            <v>TBC</v>
          </cell>
          <cell r="AR8">
            <v>0</v>
          </cell>
          <cell r="AS8">
            <v>0</v>
          </cell>
          <cell r="AT8">
            <v>0</v>
          </cell>
          <cell r="AU8">
            <v>0</v>
          </cell>
          <cell r="AV8">
            <v>0</v>
          </cell>
          <cell r="AW8">
            <v>0</v>
          </cell>
          <cell r="AX8">
            <v>0</v>
          </cell>
          <cell r="AY8">
            <v>0</v>
          </cell>
          <cell r="AZ8">
            <v>0</v>
          </cell>
          <cell r="BA8">
            <v>0</v>
          </cell>
          <cell r="BB8">
            <v>0</v>
          </cell>
          <cell r="BC8">
            <v>0</v>
          </cell>
          <cell r="BD8">
            <v>0</v>
          </cell>
          <cell r="BE8">
            <v>0</v>
          </cell>
          <cell r="BF8">
            <v>0</v>
          </cell>
          <cell r="BG8">
            <v>0</v>
          </cell>
          <cell r="BH8">
            <v>0</v>
          </cell>
          <cell r="BI8">
            <v>0</v>
          </cell>
          <cell r="BJ8">
            <v>0</v>
          </cell>
          <cell r="BK8">
            <v>0</v>
          </cell>
          <cell r="BL8">
            <v>0</v>
          </cell>
          <cell r="BM8">
            <v>0</v>
          </cell>
          <cell r="BN8">
            <v>0</v>
          </cell>
          <cell r="BO8">
            <v>0</v>
          </cell>
          <cell r="BP8">
            <v>0</v>
          </cell>
          <cell r="BQ8">
            <v>0</v>
          </cell>
          <cell r="BR8">
            <v>0</v>
          </cell>
          <cell r="BS8">
            <v>0</v>
          </cell>
          <cell r="BT8">
            <v>0</v>
          </cell>
          <cell r="BU8">
            <v>0</v>
          </cell>
          <cell r="BV8">
            <v>0</v>
          </cell>
          <cell r="BW8">
            <v>0</v>
          </cell>
          <cell r="BX8">
            <v>0</v>
          </cell>
          <cell r="BY8">
            <v>0</v>
          </cell>
          <cell r="BZ8">
            <v>0</v>
          </cell>
          <cell r="CA8">
            <v>0</v>
          </cell>
          <cell r="CB8" t="str">
            <v>Awaiting FA submission</v>
          </cell>
          <cell r="CC8">
            <v>0</v>
          </cell>
          <cell r="CD8">
            <v>0</v>
          </cell>
          <cell r="CE8">
            <v>0</v>
          </cell>
          <cell r="CF8">
            <v>0</v>
          </cell>
          <cell r="CG8">
            <v>0</v>
          </cell>
          <cell r="CH8">
            <v>0</v>
          </cell>
          <cell r="CI8">
            <v>0</v>
          </cell>
          <cell r="CJ8">
            <v>0</v>
          </cell>
          <cell r="CK8">
            <v>0</v>
          </cell>
        </row>
        <row r="9">
          <cell r="A9">
            <v>7</v>
          </cell>
          <cell r="B9" t="str">
            <v>Chippenham Station HUB</v>
          </cell>
          <cell r="C9" t="str">
            <v>LGF1</v>
          </cell>
          <cell r="D9">
            <v>0</v>
          </cell>
          <cell r="E9">
            <v>0</v>
          </cell>
          <cell r="F9">
            <v>2</v>
          </cell>
          <cell r="G9">
            <v>8</v>
          </cell>
          <cell r="H9">
            <v>6</v>
          </cell>
          <cell r="I9">
            <v>0</v>
          </cell>
          <cell r="J9">
            <v>0</v>
          </cell>
          <cell r="K9">
            <v>16</v>
          </cell>
          <cell r="L9">
            <v>0</v>
          </cell>
          <cell r="M9">
            <v>0</v>
          </cell>
          <cell r="N9">
            <v>0</v>
          </cell>
          <cell r="O9">
            <v>0</v>
          </cell>
          <cell r="P9">
            <v>0</v>
          </cell>
          <cell r="Q9">
            <v>0</v>
          </cell>
          <cell r="R9">
            <v>0</v>
          </cell>
          <cell r="S9">
            <v>0</v>
          </cell>
          <cell r="T9">
            <v>0</v>
          </cell>
          <cell r="U9">
            <v>0</v>
          </cell>
          <cell r="V9">
            <v>1.5</v>
          </cell>
          <cell r="W9">
            <v>9</v>
          </cell>
          <cell r="X9">
            <v>7.5</v>
          </cell>
          <cell r="Y9">
            <v>0</v>
          </cell>
          <cell r="Z9">
            <v>0</v>
          </cell>
          <cell r="AA9">
            <v>18</v>
          </cell>
          <cell r="AB9">
            <v>0</v>
          </cell>
          <cell r="AC9">
            <v>0</v>
          </cell>
          <cell r="AD9">
            <v>3.5</v>
          </cell>
          <cell r="AE9">
            <v>17</v>
          </cell>
          <cell r="AF9">
            <v>13.5</v>
          </cell>
          <cell r="AG9">
            <v>0</v>
          </cell>
          <cell r="AH9">
            <v>0</v>
          </cell>
          <cell r="AI9">
            <v>34</v>
          </cell>
          <cell r="AJ9" t="str">
            <v>Swindon</v>
          </cell>
          <cell r="AK9" t="str">
            <v>Wiltshire County Council</v>
          </cell>
          <cell r="AL9" t="str">
            <v>Not defined - was PT, may change to road</v>
          </cell>
          <cell r="AM9" t="str">
            <v>2016/17</v>
          </cell>
          <cell r="AN9">
            <v>34</v>
          </cell>
          <cell r="AO9" t="str">
            <v>CS</v>
          </cell>
          <cell r="AP9" t="str">
            <v>BL</v>
          </cell>
          <cell r="AQ9" t="str">
            <v>JP</v>
          </cell>
          <cell r="AR9">
            <v>0</v>
          </cell>
          <cell r="AS9">
            <v>0</v>
          </cell>
          <cell r="AT9">
            <v>0</v>
          </cell>
          <cell r="AU9">
            <v>0</v>
          </cell>
          <cell r="AV9">
            <v>0</v>
          </cell>
          <cell r="AW9">
            <v>0</v>
          </cell>
          <cell r="AX9">
            <v>0</v>
          </cell>
          <cell r="AY9">
            <v>0</v>
          </cell>
          <cell r="AZ9">
            <v>0</v>
          </cell>
          <cell r="BA9">
            <v>0</v>
          </cell>
          <cell r="BB9">
            <v>0</v>
          </cell>
          <cell r="BC9">
            <v>0</v>
          </cell>
          <cell r="BD9">
            <v>0</v>
          </cell>
          <cell r="BE9">
            <v>0</v>
          </cell>
          <cell r="BF9">
            <v>0</v>
          </cell>
          <cell r="BG9">
            <v>0</v>
          </cell>
          <cell r="BH9">
            <v>0</v>
          </cell>
          <cell r="BI9">
            <v>0</v>
          </cell>
          <cell r="BJ9">
            <v>0</v>
          </cell>
          <cell r="BK9">
            <v>0</v>
          </cell>
          <cell r="BL9">
            <v>0</v>
          </cell>
          <cell r="BM9">
            <v>0</v>
          </cell>
          <cell r="BN9">
            <v>0</v>
          </cell>
          <cell r="BO9">
            <v>0</v>
          </cell>
          <cell r="BP9">
            <v>0</v>
          </cell>
          <cell r="BQ9">
            <v>0</v>
          </cell>
          <cell r="BR9">
            <v>0</v>
          </cell>
          <cell r="BS9">
            <v>0</v>
          </cell>
          <cell r="BT9">
            <v>0</v>
          </cell>
          <cell r="BU9">
            <v>0</v>
          </cell>
          <cell r="BV9">
            <v>0</v>
          </cell>
          <cell r="BW9">
            <v>0</v>
          </cell>
          <cell r="BX9">
            <v>0</v>
          </cell>
          <cell r="BY9">
            <v>0</v>
          </cell>
          <cell r="BZ9">
            <v>0</v>
          </cell>
          <cell r="CA9">
            <v>0</v>
          </cell>
          <cell r="CB9" t="str">
            <v>Awaiting FA submission</v>
          </cell>
          <cell r="CC9">
            <v>0</v>
          </cell>
          <cell r="CD9">
            <v>0</v>
          </cell>
          <cell r="CE9">
            <v>0</v>
          </cell>
          <cell r="CF9">
            <v>0</v>
          </cell>
          <cell r="CG9">
            <v>0</v>
          </cell>
          <cell r="CH9">
            <v>0</v>
          </cell>
          <cell r="CI9">
            <v>0</v>
          </cell>
          <cell r="CJ9">
            <v>0</v>
          </cell>
          <cell r="CK9">
            <v>0</v>
          </cell>
        </row>
        <row r="10">
          <cell r="A10">
            <v>8</v>
          </cell>
          <cell r="B10" t="str">
            <v>City Centre Connectivity (Liverpool)</v>
          </cell>
          <cell r="C10" t="str">
            <v>LGF1</v>
          </cell>
          <cell r="D10">
            <v>0</v>
          </cell>
          <cell r="E10">
            <v>0</v>
          </cell>
          <cell r="F10">
            <v>0</v>
          </cell>
          <cell r="G10">
            <v>20</v>
          </cell>
          <cell r="H10">
            <v>13</v>
          </cell>
          <cell r="I10">
            <v>0</v>
          </cell>
          <cell r="J10">
            <v>0</v>
          </cell>
          <cell r="K10">
            <v>33</v>
          </cell>
          <cell r="L10">
            <v>0</v>
          </cell>
          <cell r="M10">
            <v>0</v>
          </cell>
          <cell r="N10">
            <v>0</v>
          </cell>
          <cell r="O10">
            <v>0</v>
          </cell>
          <cell r="P10">
            <v>0</v>
          </cell>
          <cell r="Q10">
            <v>0</v>
          </cell>
          <cell r="R10">
            <v>0</v>
          </cell>
          <cell r="S10">
            <v>3.3</v>
          </cell>
          <cell r="T10">
            <v>0</v>
          </cell>
          <cell r="U10">
            <v>0</v>
          </cell>
          <cell r="V10">
            <v>0</v>
          </cell>
          <cell r="W10">
            <v>0</v>
          </cell>
          <cell r="X10">
            <v>0</v>
          </cell>
          <cell r="Y10">
            <v>0</v>
          </cell>
          <cell r="Z10">
            <v>0</v>
          </cell>
          <cell r="AA10">
            <v>0</v>
          </cell>
          <cell r="AB10">
            <v>0</v>
          </cell>
          <cell r="AC10">
            <v>0</v>
          </cell>
          <cell r="AD10">
            <v>0</v>
          </cell>
          <cell r="AE10">
            <v>20</v>
          </cell>
          <cell r="AF10">
            <v>13</v>
          </cell>
          <cell r="AG10">
            <v>0</v>
          </cell>
          <cell r="AH10">
            <v>0</v>
          </cell>
          <cell r="AI10">
            <v>36.299999999999997</v>
          </cell>
          <cell r="AJ10" t="str">
            <v>Liverpool</v>
          </cell>
          <cell r="AK10" t="str">
            <v>Liverpool City Council</v>
          </cell>
          <cell r="AL10" t="str">
            <v>Public Realm</v>
          </cell>
          <cell r="AM10">
            <v>0</v>
          </cell>
          <cell r="AN10">
            <v>36.299999999999997</v>
          </cell>
          <cell r="AO10" t="str">
            <v>CS</v>
          </cell>
          <cell r="AP10" t="str">
            <v>JC</v>
          </cell>
          <cell r="AQ10" t="str">
            <v>JP</v>
          </cell>
          <cell r="AR10">
            <v>0</v>
          </cell>
          <cell r="AS10">
            <v>0</v>
          </cell>
          <cell r="AT10">
            <v>0</v>
          </cell>
          <cell r="AU10">
            <v>0</v>
          </cell>
          <cell r="AV10">
            <v>0</v>
          </cell>
          <cell r="AW10">
            <v>0</v>
          </cell>
          <cell r="AX10">
            <v>0</v>
          </cell>
          <cell r="AY10">
            <v>0</v>
          </cell>
          <cell r="AZ10">
            <v>0</v>
          </cell>
          <cell r="BA10">
            <v>0</v>
          </cell>
          <cell r="BB10">
            <v>0</v>
          </cell>
          <cell r="BC10">
            <v>0</v>
          </cell>
          <cell r="BD10">
            <v>0</v>
          </cell>
          <cell r="BE10">
            <v>0</v>
          </cell>
          <cell r="BF10">
            <v>0</v>
          </cell>
          <cell r="BG10">
            <v>0</v>
          </cell>
          <cell r="BH10">
            <v>0</v>
          </cell>
          <cell r="BI10">
            <v>0</v>
          </cell>
          <cell r="BJ10">
            <v>0</v>
          </cell>
          <cell r="BK10">
            <v>0</v>
          </cell>
          <cell r="BL10">
            <v>0</v>
          </cell>
          <cell r="BM10">
            <v>0</v>
          </cell>
          <cell r="BN10">
            <v>0</v>
          </cell>
          <cell r="BO10">
            <v>0</v>
          </cell>
          <cell r="BP10">
            <v>0</v>
          </cell>
          <cell r="BQ10">
            <v>0</v>
          </cell>
          <cell r="BR10">
            <v>0</v>
          </cell>
          <cell r="BS10">
            <v>0</v>
          </cell>
          <cell r="BT10">
            <v>0</v>
          </cell>
          <cell r="BU10">
            <v>0</v>
          </cell>
          <cell r="BV10">
            <v>0</v>
          </cell>
          <cell r="BW10">
            <v>0</v>
          </cell>
          <cell r="BX10">
            <v>0</v>
          </cell>
          <cell r="BY10">
            <v>0</v>
          </cell>
          <cell r="BZ10">
            <v>0</v>
          </cell>
          <cell r="CA10">
            <v>0</v>
          </cell>
          <cell r="CB10" t="str">
            <v>Awaiting FA submission</v>
          </cell>
          <cell r="CC10">
            <v>0</v>
          </cell>
          <cell r="CD10">
            <v>0</v>
          </cell>
          <cell r="CE10">
            <v>0</v>
          </cell>
          <cell r="CF10">
            <v>0</v>
          </cell>
          <cell r="CG10">
            <v>0</v>
          </cell>
          <cell r="CH10">
            <v>0</v>
          </cell>
          <cell r="CI10">
            <v>0</v>
          </cell>
          <cell r="CJ10">
            <v>0</v>
          </cell>
          <cell r="CK10">
            <v>0</v>
          </cell>
        </row>
        <row r="11">
          <cell r="A11">
            <v>9</v>
          </cell>
          <cell r="B11" t="str">
            <v>Congleton Link Road</v>
          </cell>
          <cell r="C11" t="str">
            <v>LGF1</v>
          </cell>
          <cell r="D11">
            <v>0</v>
          </cell>
          <cell r="E11">
            <v>0</v>
          </cell>
          <cell r="F11">
            <v>4.5</v>
          </cell>
          <cell r="G11">
            <v>31.6</v>
          </cell>
          <cell r="H11">
            <v>8.9</v>
          </cell>
          <cell r="I11">
            <v>0</v>
          </cell>
          <cell r="J11">
            <v>0</v>
          </cell>
          <cell r="K11">
            <v>45</v>
          </cell>
          <cell r="L11">
            <v>1.7</v>
          </cell>
          <cell r="M11">
            <v>1.7</v>
          </cell>
          <cell r="N11">
            <v>0</v>
          </cell>
          <cell r="O11">
            <v>0</v>
          </cell>
          <cell r="P11">
            <v>2</v>
          </cell>
          <cell r="Q11">
            <v>2.2000000000000002</v>
          </cell>
          <cell r="R11">
            <v>8.6</v>
          </cell>
          <cell r="S11">
            <v>16.2</v>
          </cell>
          <cell r="T11">
            <v>0</v>
          </cell>
          <cell r="U11">
            <v>0</v>
          </cell>
          <cell r="V11">
            <v>0</v>
          </cell>
          <cell r="W11">
            <v>0</v>
          </cell>
          <cell r="X11">
            <v>16.3</v>
          </cell>
          <cell r="Y11">
            <v>0</v>
          </cell>
          <cell r="Z11">
            <v>0</v>
          </cell>
          <cell r="AA11">
            <v>16.3</v>
          </cell>
          <cell r="AB11">
            <v>1.7</v>
          </cell>
          <cell r="AC11">
            <v>1.7</v>
          </cell>
          <cell r="AD11">
            <v>4.5</v>
          </cell>
          <cell r="AE11">
            <v>31.6</v>
          </cell>
          <cell r="AF11">
            <v>27.2</v>
          </cell>
          <cell r="AG11">
            <v>2.2000000000000002</v>
          </cell>
          <cell r="AH11">
            <v>8.6</v>
          </cell>
          <cell r="AI11">
            <v>77.5</v>
          </cell>
          <cell r="AJ11" t="str">
            <v>Ches+War</v>
          </cell>
          <cell r="AK11">
            <v>0</v>
          </cell>
          <cell r="AL11">
            <v>0</v>
          </cell>
          <cell r="AM11" t="str">
            <v>2016/17</v>
          </cell>
          <cell r="AN11">
            <v>77.5</v>
          </cell>
          <cell r="AO11" t="str">
            <v>RF</v>
          </cell>
          <cell r="AP11" t="str">
            <v>JW</v>
          </cell>
          <cell r="AQ11" t="str">
            <v>TBC</v>
          </cell>
          <cell r="AR11">
            <v>0</v>
          </cell>
          <cell r="AS11">
            <v>0</v>
          </cell>
          <cell r="AT11">
            <v>0</v>
          </cell>
          <cell r="AU11">
            <v>0</v>
          </cell>
          <cell r="AV11">
            <v>0</v>
          </cell>
          <cell r="AW11">
            <v>0</v>
          </cell>
          <cell r="AX11">
            <v>0</v>
          </cell>
          <cell r="AY11">
            <v>0</v>
          </cell>
          <cell r="AZ11">
            <v>0</v>
          </cell>
          <cell r="BA11">
            <v>0</v>
          </cell>
          <cell r="BB11">
            <v>0</v>
          </cell>
          <cell r="BC11">
            <v>0</v>
          </cell>
          <cell r="BD11">
            <v>0</v>
          </cell>
          <cell r="BE11">
            <v>0</v>
          </cell>
          <cell r="BF11">
            <v>0</v>
          </cell>
          <cell r="BG11">
            <v>0</v>
          </cell>
          <cell r="BH11">
            <v>0</v>
          </cell>
          <cell r="BI11">
            <v>0</v>
          </cell>
          <cell r="BJ11">
            <v>0</v>
          </cell>
          <cell r="BK11">
            <v>0</v>
          </cell>
          <cell r="BL11">
            <v>0</v>
          </cell>
          <cell r="BM11">
            <v>0</v>
          </cell>
          <cell r="BN11">
            <v>0</v>
          </cell>
          <cell r="BO11">
            <v>0</v>
          </cell>
          <cell r="BP11">
            <v>0</v>
          </cell>
          <cell r="BQ11">
            <v>0</v>
          </cell>
          <cell r="BR11">
            <v>0</v>
          </cell>
          <cell r="BS11">
            <v>0</v>
          </cell>
          <cell r="BT11">
            <v>0</v>
          </cell>
          <cell r="BU11">
            <v>0</v>
          </cell>
          <cell r="BV11">
            <v>0</v>
          </cell>
          <cell r="BW11">
            <v>0</v>
          </cell>
          <cell r="BX11">
            <v>0</v>
          </cell>
          <cell r="BY11">
            <v>0</v>
          </cell>
          <cell r="BZ11">
            <v>0</v>
          </cell>
          <cell r="CA11">
            <v>0</v>
          </cell>
          <cell r="CB11" t="str">
            <v>Awaiting FA submission</v>
          </cell>
          <cell r="CC11">
            <v>0</v>
          </cell>
          <cell r="CD11">
            <v>0</v>
          </cell>
          <cell r="CE11">
            <v>0</v>
          </cell>
          <cell r="CF11">
            <v>0</v>
          </cell>
          <cell r="CG11">
            <v>0</v>
          </cell>
          <cell r="CH11">
            <v>0</v>
          </cell>
          <cell r="CI11">
            <v>0</v>
          </cell>
          <cell r="CJ11">
            <v>0</v>
          </cell>
          <cell r="CK11">
            <v>0</v>
          </cell>
        </row>
        <row r="12">
          <cell r="A12">
            <v>10</v>
          </cell>
          <cell r="B12" t="str">
            <v>Connectivity to UK Central, Birmingham Airport &amp; HS2</v>
          </cell>
          <cell r="C12" t="str">
            <v>LGF1</v>
          </cell>
          <cell r="D12">
            <v>0</v>
          </cell>
          <cell r="E12">
            <v>0.6</v>
          </cell>
          <cell r="F12">
            <v>0</v>
          </cell>
          <cell r="G12">
            <v>0.1</v>
          </cell>
          <cell r="H12">
            <v>0.2</v>
          </cell>
          <cell r="I12">
            <v>8</v>
          </cell>
          <cell r="J12">
            <v>11.6</v>
          </cell>
          <cell r="K12">
            <v>20.5</v>
          </cell>
          <cell r="L12">
            <v>0</v>
          </cell>
          <cell r="M12">
            <v>0</v>
          </cell>
          <cell r="N12">
            <v>0</v>
          </cell>
          <cell r="O12">
            <v>0</v>
          </cell>
          <cell r="P12">
            <v>0</v>
          </cell>
          <cell r="Q12">
            <v>0</v>
          </cell>
          <cell r="R12">
            <v>0</v>
          </cell>
          <cell r="S12">
            <v>0</v>
          </cell>
          <cell r="T12">
            <v>0</v>
          </cell>
          <cell r="U12">
            <v>0</v>
          </cell>
          <cell r="V12">
            <v>0</v>
          </cell>
          <cell r="W12">
            <v>0</v>
          </cell>
          <cell r="X12">
            <v>0</v>
          </cell>
          <cell r="Y12">
            <v>0</v>
          </cell>
          <cell r="Z12">
            <v>0</v>
          </cell>
          <cell r="AA12">
            <v>0</v>
          </cell>
          <cell r="AB12">
            <v>0</v>
          </cell>
          <cell r="AC12">
            <v>0.6</v>
          </cell>
          <cell r="AD12">
            <v>0</v>
          </cell>
          <cell r="AE12">
            <v>0.1</v>
          </cell>
          <cell r="AF12">
            <v>0.2</v>
          </cell>
          <cell r="AG12">
            <v>8</v>
          </cell>
          <cell r="AH12">
            <v>11.6</v>
          </cell>
          <cell r="AI12">
            <v>20.5</v>
          </cell>
          <cell r="AJ12" t="str">
            <v>GBS</v>
          </cell>
          <cell r="AK12" t="str">
            <v>Coventry City Council</v>
          </cell>
          <cell r="AL12" t="str">
            <v>Not defined, DD</v>
          </cell>
          <cell r="AM12" t="str">
            <v>2019/20</v>
          </cell>
          <cell r="AN12">
            <v>20.5</v>
          </cell>
          <cell r="AO12" t="str">
            <v>RF</v>
          </cell>
          <cell r="AP12" t="str">
            <v>JC</v>
          </cell>
          <cell r="AQ12" t="str">
            <v>JP</v>
          </cell>
          <cell r="AR12">
            <v>0</v>
          </cell>
          <cell r="AS12">
            <v>0</v>
          </cell>
          <cell r="AT12">
            <v>0</v>
          </cell>
          <cell r="AU12">
            <v>0</v>
          </cell>
          <cell r="AV12">
            <v>0</v>
          </cell>
          <cell r="AW12">
            <v>0</v>
          </cell>
          <cell r="AX12">
            <v>0</v>
          </cell>
          <cell r="AY12">
            <v>0</v>
          </cell>
          <cell r="AZ12">
            <v>0</v>
          </cell>
          <cell r="BA12">
            <v>0</v>
          </cell>
          <cell r="BB12">
            <v>0</v>
          </cell>
          <cell r="BC12">
            <v>0</v>
          </cell>
          <cell r="BD12">
            <v>0</v>
          </cell>
          <cell r="BE12">
            <v>0</v>
          </cell>
          <cell r="BF12">
            <v>0</v>
          </cell>
          <cell r="BG12">
            <v>0</v>
          </cell>
          <cell r="BH12">
            <v>0</v>
          </cell>
          <cell r="BI12">
            <v>0</v>
          </cell>
          <cell r="BJ12">
            <v>0</v>
          </cell>
          <cell r="BK12">
            <v>0</v>
          </cell>
          <cell r="BL12">
            <v>0</v>
          </cell>
          <cell r="BM12">
            <v>0</v>
          </cell>
          <cell r="BN12">
            <v>0</v>
          </cell>
          <cell r="BO12">
            <v>0</v>
          </cell>
          <cell r="BP12">
            <v>0</v>
          </cell>
          <cell r="BQ12">
            <v>0</v>
          </cell>
          <cell r="BR12">
            <v>0</v>
          </cell>
          <cell r="BS12">
            <v>0</v>
          </cell>
          <cell r="BT12">
            <v>0</v>
          </cell>
          <cell r="BU12">
            <v>0</v>
          </cell>
          <cell r="BV12">
            <v>0</v>
          </cell>
          <cell r="BW12">
            <v>0</v>
          </cell>
          <cell r="BX12">
            <v>0</v>
          </cell>
          <cell r="BY12">
            <v>0</v>
          </cell>
          <cell r="BZ12">
            <v>0</v>
          </cell>
          <cell r="CA12">
            <v>0</v>
          </cell>
          <cell r="CB12" t="str">
            <v>Awaiting FA submission</v>
          </cell>
          <cell r="CC12">
            <v>0</v>
          </cell>
          <cell r="CD12">
            <v>0</v>
          </cell>
          <cell r="CE12">
            <v>0</v>
          </cell>
          <cell r="CF12">
            <v>0</v>
          </cell>
          <cell r="CG12">
            <v>0</v>
          </cell>
          <cell r="CH12">
            <v>0</v>
          </cell>
          <cell r="CI12">
            <v>0</v>
          </cell>
          <cell r="CJ12">
            <v>0</v>
          </cell>
          <cell r="CK12">
            <v>0</v>
          </cell>
        </row>
        <row r="13">
          <cell r="A13">
            <v>11</v>
          </cell>
          <cell r="B13" t="str">
            <v>East Riding Road Maintenance Scheme</v>
          </cell>
          <cell r="C13" t="str">
            <v>LGF1</v>
          </cell>
          <cell r="D13">
            <v>0</v>
          </cell>
          <cell r="E13">
            <v>0</v>
          </cell>
          <cell r="F13">
            <v>3.34</v>
          </cell>
          <cell r="G13">
            <v>3.34</v>
          </cell>
          <cell r="H13">
            <v>3.34</v>
          </cell>
          <cell r="I13">
            <v>3.34</v>
          </cell>
          <cell r="J13">
            <v>3.34</v>
          </cell>
          <cell r="K13">
            <v>16.7</v>
          </cell>
          <cell r="L13">
            <v>2</v>
          </cell>
          <cell r="M13">
            <v>1.4</v>
          </cell>
          <cell r="N13">
            <v>1.4</v>
          </cell>
          <cell r="O13">
            <v>1.4</v>
          </cell>
          <cell r="P13">
            <v>1.4</v>
          </cell>
          <cell r="Q13">
            <v>1.4</v>
          </cell>
          <cell r="R13">
            <v>1.4</v>
          </cell>
          <cell r="S13">
            <v>10.4</v>
          </cell>
          <cell r="T13">
            <v>0</v>
          </cell>
          <cell r="U13">
            <v>0</v>
          </cell>
          <cell r="V13">
            <v>0</v>
          </cell>
          <cell r="W13">
            <v>0</v>
          </cell>
          <cell r="X13">
            <v>0</v>
          </cell>
          <cell r="Y13">
            <v>0</v>
          </cell>
          <cell r="Z13">
            <v>0</v>
          </cell>
          <cell r="AA13">
            <v>0</v>
          </cell>
          <cell r="AB13">
            <v>2</v>
          </cell>
          <cell r="AC13">
            <v>1.4</v>
          </cell>
          <cell r="AD13">
            <v>4.74</v>
          </cell>
          <cell r="AE13">
            <v>4.74</v>
          </cell>
          <cell r="AF13">
            <v>4.74</v>
          </cell>
          <cell r="AG13">
            <v>4.74</v>
          </cell>
          <cell r="AH13">
            <v>4.74</v>
          </cell>
          <cell r="AI13">
            <v>27.1</v>
          </cell>
          <cell r="AJ13" t="str">
            <v>York</v>
          </cell>
          <cell r="AK13">
            <v>0</v>
          </cell>
          <cell r="AL13">
            <v>0</v>
          </cell>
          <cell r="AM13" t="str">
            <v>2016/17</v>
          </cell>
          <cell r="AN13">
            <v>27.1</v>
          </cell>
          <cell r="AO13" t="str">
            <v>CS</v>
          </cell>
          <cell r="AP13" t="str">
            <v>N/A</v>
          </cell>
          <cell r="AQ13" t="str">
            <v>PT</v>
          </cell>
          <cell r="AR13">
            <v>0</v>
          </cell>
          <cell r="AS13">
            <v>0</v>
          </cell>
          <cell r="AT13">
            <v>0</v>
          </cell>
          <cell r="AU13">
            <v>0</v>
          </cell>
          <cell r="AV13">
            <v>0</v>
          </cell>
          <cell r="AW13">
            <v>0</v>
          </cell>
          <cell r="AX13">
            <v>0</v>
          </cell>
          <cell r="AY13">
            <v>0</v>
          </cell>
          <cell r="AZ13">
            <v>0</v>
          </cell>
          <cell r="BA13">
            <v>0</v>
          </cell>
          <cell r="BB13">
            <v>0</v>
          </cell>
          <cell r="BC13">
            <v>0</v>
          </cell>
          <cell r="BD13">
            <v>0</v>
          </cell>
          <cell r="BE13">
            <v>0</v>
          </cell>
          <cell r="BF13">
            <v>0</v>
          </cell>
          <cell r="BG13">
            <v>0</v>
          </cell>
          <cell r="BH13">
            <v>0</v>
          </cell>
          <cell r="BI13">
            <v>0</v>
          </cell>
          <cell r="BJ13">
            <v>0</v>
          </cell>
          <cell r="BK13">
            <v>0</v>
          </cell>
          <cell r="BL13">
            <v>0</v>
          </cell>
          <cell r="BM13">
            <v>0</v>
          </cell>
          <cell r="BN13">
            <v>0</v>
          </cell>
          <cell r="BO13">
            <v>0</v>
          </cell>
          <cell r="BP13">
            <v>0</v>
          </cell>
          <cell r="BQ13">
            <v>0</v>
          </cell>
          <cell r="BR13">
            <v>0</v>
          </cell>
          <cell r="BS13">
            <v>0</v>
          </cell>
          <cell r="BT13">
            <v>0</v>
          </cell>
          <cell r="BU13">
            <v>0</v>
          </cell>
          <cell r="BV13">
            <v>0</v>
          </cell>
          <cell r="BW13">
            <v>0</v>
          </cell>
          <cell r="BX13">
            <v>0</v>
          </cell>
          <cell r="BY13">
            <v>0</v>
          </cell>
          <cell r="BZ13">
            <v>0</v>
          </cell>
          <cell r="CA13">
            <v>0</v>
          </cell>
          <cell r="CB13" t="str">
            <v>Awaiting FA submission</v>
          </cell>
          <cell r="CC13">
            <v>0</v>
          </cell>
          <cell r="CD13">
            <v>0</v>
          </cell>
          <cell r="CE13">
            <v>0</v>
          </cell>
          <cell r="CF13">
            <v>0</v>
          </cell>
          <cell r="CG13">
            <v>0</v>
          </cell>
          <cell r="CH13">
            <v>0</v>
          </cell>
          <cell r="CI13">
            <v>0</v>
          </cell>
          <cell r="CJ13">
            <v>0</v>
          </cell>
          <cell r="CK13">
            <v>0</v>
          </cell>
        </row>
        <row r="14">
          <cell r="A14">
            <v>12</v>
          </cell>
          <cell r="B14" t="str">
            <v>Eastern Villages Infrastructure (Swindon)</v>
          </cell>
          <cell r="C14" t="str">
            <v>LGF1</v>
          </cell>
          <cell r="D14">
            <v>0.21</v>
          </cell>
          <cell r="E14">
            <v>2.79</v>
          </cell>
          <cell r="F14">
            <v>3.5</v>
          </cell>
          <cell r="G14">
            <v>11.5</v>
          </cell>
          <cell r="H14">
            <v>14</v>
          </cell>
          <cell r="I14">
            <v>9.9</v>
          </cell>
          <cell r="J14">
            <v>7.3</v>
          </cell>
          <cell r="K14">
            <v>49.2</v>
          </cell>
          <cell r="L14">
            <v>0</v>
          </cell>
          <cell r="M14">
            <v>0</v>
          </cell>
          <cell r="N14">
            <v>0</v>
          </cell>
          <cell r="O14">
            <v>0</v>
          </cell>
          <cell r="P14">
            <v>0</v>
          </cell>
          <cell r="Q14">
            <v>0</v>
          </cell>
          <cell r="R14">
            <v>0</v>
          </cell>
          <cell r="S14">
            <v>0</v>
          </cell>
          <cell r="T14">
            <v>0</v>
          </cell>
          <cell r="U14">
            <v>0</v>
          </cell>
          <cell r="V14">
            <v>0</v>
          </cell>
          <cell r="W14">
            <v>0</v>
          </cell>
          <cell r="X14">
            <v>0</v>
          </cell>
          <cell r="Y14">
            <v>0</v>
          </cell>
          <cell r="Z14">
            <v>16.5</v>
          </cell>
          <cell r="AA14">
            <v>16.5</v>
          </cell>
          <cell r="AB14">
            <v>0.21</v>
          </cell>
          <cell r="AC14">
            <v>2.79</v>
          </cell>
          <cell r="AD14">
            <v>3.5</v>
          </cell>
          <cell r="AE14">
            <v>11.5</v>
          </cell>
          <cell r="AF14">
            <v>14</v>
          </cell>
          <cell r="AG14">
            <v>9.9</v>
          </cell>
          <cell r="AH14">
            <v>23.8</v>
          </cell>
          <cell r="AI14">
            <v>65.7</v>
          </cell>
          <cell r="AJ14" t="str">
            <v>Swindon</v>
          </cell>
          <cell r="AK14" t="str">
            <v>Swindon Borough Council</v>
          </cell>
          <cell r="AL14" t="str">
            <v>Package, DD</v>
          </cell>
          <cell r="AM14" t="str">
            <v>2015/16</v>
          </cell>
          <cell r="AN14">
            <v>65.7</v>
          </cell>
          <cell r="AO14" t="str">
            <v>CS</v>
          </cell>
          <cell r="AP14" t="str">
            <v>BL</v>
          </cell>
          <cell r="AQ14" t="str">
            <v>JP</v>
          </cell>
          <cell r="AR14">
            <v>0</v>
          </cell>
          <cell r="AS14">
            <v>0</v>
          </cell>
          <cell r="AT14">
            <v>0</v>
          </cell>
          <cell r="AU14">
            <v>0</v>
          </cell>
          <cell r="AV14">
            <v>0</v>
          </cell>
          <cell r="AW14">
            <v>0</v>
          </cell>
          <cell r="AX14">
            <v>0</v>
          </cell>
          <cell r="AY14">
            <v>0</v>
          </cell>
          <cell r="AZ14">
            <v>42339</v>
          </cell>
          <cell r="BA14">
            <v>0</v>
          </cell>
          <cell r="BB14">
            <v>0</v>
          </cell>
          <cell r="BC14">
            <v>0</v>
          </cell>
          <cell r="BD14">
            <v>42339</v>
          </cell>
          <cell r="BE14">
            <v>0</v>
          </cell>
          <cell r="BF14">
            <v>0</v>
          </cell>
          <cell r="BG14">
            <v>0</v>
          </cell>
          <cell r="BH14">
            <v>42339</v>
          </cell>
          <cell r="BI14">
            <v>0</v>
          </cell>
          <cell r="BJ14">
            <v>0</v>
          </cell>
          <cell r="BK14">
            <v>0</v>
          </cell>
          <cell r="BL14">
            <v>42339</v>
          </cell>
          <cell r="BM14">
            <v>0</v>
          </cell>
          <cell r="BN14">
            <v>0</v>
          </cell>
          <cell r="BO14">
            <v>0</v>
          </cell>
          <cell r="BP14">
            <v>0</v>
          </cell>
          <cell r="BQ14">
            <v>0</v>
          </cell>
          <cell r="BR14">
            <v>0</v>
          </cell>
          <cell r="BS14">
            <v>0</v>
          </cell>
          <cell r="BT14">
            <v>0</v>
          </cell>
          <cell r="BU14">
            <v>0</v>
          </cell>
          <cell r="BV14">
            <v>0</v>
          </cell>
          <cell r="BW14">
            <v>0</v>
          </cell>
          <cell r="BX14">
            <v>0</v>
          </cell>
          <cell r="BY14">
            <v>0</v>
          </cell>
          <cell r="BZ14">
            <v>0</v>
          </cell>
          <cell r="CA14">
            <v>0</v>
          </cell>
          <cell r="CB14" t="str">
            <v>Awaiting FA submission</v>
          </cell>
          <cell r="CC14">
            <v>0</v>
          </cell>
          <cell r="CD14">
            <v>0</v>
          </cell>
          <cell r="CE14">
            <v>0</v>
          </cell>
          <cell r="CF14">
            <v>0</v>
          </cell>
          <cell r="CG14">
            <v>0</v>
          </cell>
          <cell r="CH14">
            <v>0</v>
          </cell>
          <cell r="CI14">
            <v>0</v>
          </cell>
          <cell r="CJ14">
            <v>0</v>
          </cell>
          <cell r="CK14">
            <v>0</v>
          </cell>
        </row>
        <row r="15">
          <cell r="A15">
            <v>13</v>
          </cell>
          <cell r="B15" t="str">
            <v>Ely Southern Bypass</v>
          </cell>
          <cell r="C15" t="str">
            <v>LGF2</v>
          </cell>
          <cell r="D15">
            <v>0</v>
          </cell>
          <cell r="E15">
            <v>0</v>
          </cell>
          <cell r="F15">
            <v>0</v>
          </cell>
          <cell r="G15">
            <v>0</v>
          </cell>
          <cell r="H15">
            <v>0</v>
          </cell>
          <cell r="I15">
            <v>0</v>
          </cell>
          <cell r="J15">
            <v>0</v>
          </cell>
          <cell r="K15">
            <v>0</v>
          </cell>
          <cell r="L15">
            <v>0</v>
          </cell>
          <cell r="M15">
            <v>0</v>
          </cell>
          <cell r="N15">
            <v>0</v>
          </cell>
          <cell r="O15">
            <v>0</v>
          </cell>
          <cell r="P15">
            <v>0</v>
          </cell>
          <cell r="Q15">
            <v>0</v>
          </cell>
          <cell r="R15">
            <v>0</v>
          </cell>
          <cell r="S15">
            <v>0</v>
          </cell>
          <cell r="T15">
            <v>0</v>
          </cell>
          <cell r="U15">
            <v>0</v>
          </cell>
          <cell r="V15">
            <v>0</v>
          </cell>
          <cell r="W15">
            <v>0</v>
          </cell>
          <cell r="X15">
            <v>0</v>
          </cell>
          <cell r="Y15">
            <v>0</v>
          </cell>
          <cell r="Z15">
            <v>0</v>
          </cell>
          <cell r="AA15">
            <v>0</v>
          </cell>
          <cell r="AB15">
            <v>0</v>
          </cell>
          <cell r="AC15">
            <v>0</v>
          </cell>
          <cell r="AD15">
            <v>0</v>
          </cell>
          <cell r="AE15">
            <v>0</v>
          </cell>
          <cell r="AF15">
            <v>0</v>
          </cell>
          <cell r="AG15">
            <v>0</v>
          </cell>
          <cell r="AH15">
            <v>0</v>
          </cell>
          <cell r="AI15">
            <v>0</v>
          </cell>
          <cell r="AJ15" t="str">
            <v>GCGP</v>
          </cell>
          <cell r="AK15" t="str">
            <v>Cambridgeshire County Council</v>
          </cell>
          <cell r="AL15" t="str">
            <v>Road</v>
          </cell>
          <cell r="AM15" t="str">
            <v>2016/17</v>
          </cell>
          <cell r="AN15">
            <v>0</v>
          </cell>
          <cell r="AO15" t="str">
            <v>CS</v>
          </cell>
          <cell r="AP15" t="str">
            <v>JW</v>
          </cell>
          <cell r="AQ15" t="str">
            <v>TBC</v>
          </cell>
          <cell r="AR15">
            <v>0</v>
          </cell>
          <cell r="AS15">
            <v>0</v>
          </cell>
          <cell r="AT15">
            <v>0</v>
          </cell>
          <cell r="AU15">
            <v>0</v>
          </cell>
          <cell r="AV15">
            <v>0</v>
          </cell>
          <cell r="AW15">
            <v>0</v>
          </cell>
          <cell r="AX15">
            <v>0</v>
          </cell>
          <cell r="AY15">
            <v>0</v>
          </cell>
          <cell r="AZ15">
            <v>42369</v>
          </cell>
          <cell r="BA15">
            <v>0</v>
          </cell>
          <cell r="BB15">
            <v>0</v>
          </cell>
          <cell r="BC15">
            <v>0</v>
          </cell>
          <cell r="BD15">
            <v>42369</v>
          </cell>
          <cell r="BE15">
            <v>0</v>
          </cell>
          <cell r="BF15">
            <v>0</v>
          </cell>
          <cell r="BG15">
            <v>0</v>
          </cell>
          <cell r="BH15">
            <v>42369</v>
          </cell>
          <cell r="BI15">
            <v>0</v>
          </cell>
          <cell r="BJ15">
            <v>0</v>
          </cell>
          <cell r="BK15">
            <v>0</v>
          </cell>
          <cell r="BL15">
            <v>42369</v>
          </cell>
          <cell r="BM15">
            <v>0</v>
          </cell>
          <cell r="BN15">
            <v>0</v>
          </cell>
          <cell r="BO15">
            <v>0</v>
          </cell>
          <cell r="BP15">
            <v>42369</v>
          </cell>
          <cell r="BQ15">
            <v>0</v>
          </cell>
          <cell r="BR15">
            <v>0</v>
          </cell>
          <cell r="BS15">
            <v>0</v>
          </cell>
          <cell r="BT15">
            <v>0</v>
          </cell>
          <cell r="BU15">
            <v>0</v>
          </cell>
          <cell r="BV15">
            <v>0</v>
          </cell>
          <cell r="BW15">
            <v>0</v>
          </cell>
          <cell r="BX15">
            <v>0</v>
          </cell>
          <cell r="BY15">
            <v>0</v>
          </cell>
          <cell r="BZ15">
            <v>0</v>
          </cell>
          <cell r="CA15">
            <v>0</v>
          </cell>
          <cell r="CB15" t="str">
            <v>Awaiting FA submission</v>
          </cell>
          <cell r="CC15">
            <v>0</v>
          </cell>
          <cell r="CD15">
            <v>0</v>
          </cell>
          <cell r="CE15">
            <v>0</v>
          </cell>
          <cell r="CF15">
            <v>0</v>
          </cell>
          <cell r="CG15">
            <v>0</v>
          </cell>
          <cell r="CH15">
            <v>0</v>
          </cell>
          <cell r="CI15">
            <v>0</v>
          </cell>
          <cell r="CJ15">
            <v>0</v>
          </cell>
          <cell r="CK15">
            <v>0</v>
          </cell>
        </row>
        <row r="16">
          <cell r="A16">
            <v>14</v>
          </cell>
          <cell r="B16" t="str">
            <v>Etruria (Stoke)</v>
          </cell>
          <cell r="C16" t="str">
            <v>LGF1</v>
          </cell>
          <cell r="D16">
            <v>0</v>
          </cell>
          <cell r="E16">
            <v>0</v>
          </cell>
          <cell r="F16">
            <v>11.42</v>
          </cell>
          <cell r="G16">
            <v>12.88</v>
          </cell>
          <cell r="H16">
            <v>0</v>
          </cell>
          <cell r="I16">
            <v>0</v>
          </cell>
          <cell r="J16">
            <v>0</v>
          </cell>
          <cell r="K16">
            <v>24.3</v>
          </cell>
          <cell r="L16">
            <v>0.12</v>
          </cell>
          <cell r="M16">
            <v>0.21</v>
          </cell>
          <cell r="N16">
            <v>0.2</v>
          </cell>
          <cell r="O16">
            <v>4.28</v>
          </cell>
          <cell r="P16">
            <v>1.38</v>
          </cell>
          <cell r="Q16">
            <v>0</v>
          </cell>
          <cell r="R16">
            <v>0</v>
          </cell>
          <cell r="S16">
            <v>6.19</v>
          </cell>
          <cell r="T16">
            <v>0.63</v>
          </cell>
          <cell r="U16">
            <v>1.0900000000000001</v>
          </cell>
          <cell r="V16">
            <v>0.19</v>
          </cell>
          <cell r="W16">
            <v>0</v>
          </cell>
          <cell r="X16">
            <v>0</v>
          </cell>
          <cell r="Y16">
            <v>0</v>
          </cell>
          <cell r="Z16">
            <v>0</v>
          </cell>
          <cell r="AA16">
            <v>1.91</v>
          </cell>
          <cell r="AB16">
            <v>0.75</v>
          </cell>
          <cell r="AC16">
            <v>1.3</v>
          </cell>
          <cell r="AD16">
            <v>11.81</v>
          </cell>
          <cell r="AE16">
            <v>17.16</v>
          </cell>
          <cell r="AF16">
            <v>1.38</v>
          </cell>
          <cell r="AG16">
            <v>0</v>
          </cell>
          <cell r="AH16">
            <v>0</v>
          </cell>
          <cell r="AI16">
            <v>32.4</v>
          </cell>
          <cell r="AJ16" t="str">
            <v>Stoke</v>
          </cell>
          <cell r="AK16">
            <v>0</v>
          </cell>
          <cell r="AL16">
            <v>0</v>
          </cell>
          <cell r="AM16" t="str">
            <v>2016/17</v>
          </cell>
          <cell r="AN16">
            <v>32.4</v>
          </cell>
          <cell r="AO16" t="str">
            <v>CS</v>
          </cell>
          <cell r="AP16" t="str">
            <v>JW</v>
          </cell>
          <cell r="AQ16" t="str">
            <v>TBC</v>
          </cell>
          <cell r="AR16">
            <v>0</v>
          </cell>
          <cell r="AS16">
            <v>0</v>
          </cell>
          <cell r="AT16">
            <v>0</v>
          </cell>
          <cell r="AU16">
            <v>0</v>
          </cell>
          <cell r="AV16">
            <v>0</v>
          </cell>
          <cell r="AW16">
            <v>0</v>
          </cell>
          <cell r="AX16">
            <v>0</v>
          </cell>
          <cell r="AY16">
            <v>0</v>
          </cell>
          <cell r="AZ16">
            <v>0</v>
          </cell>
          <cell r="BA16">
            <v>0</v>
          </cell>
          <cell r="BB16">
            <v>0</v>
          </cell>
          <cell r="BC16">
            <v>0</v>
          </cell>
          <cell r="BD16">
            <v>0</v>
          </cell>
          <cell r="BE16">
            <v>0</v>
          </cell>
          <cell r="BF16">
            <v>0</v>
          </cell>
          <cell r="BG16">
            <v>0</v>
          </cell>
          <cell r="BH16">
            <v>0</v>
          </cell>
          <cell r="BI16">
            <v>0</v>
          </cell>
          <cell r="BJ16">
            <v>0</v>
          </cell>
          <cell r="BK16">
            <v>0</v>
          </cell>
          <cell r="BL16">
            <v>0</v>
          </cell>
          <cell r="BM16">
            <v>0</v>
          </cell>
          <cell r="BN16">
            <v>0</v>
          </cell>
          <cell r="BO16">
            <v>0</v>
          </cell>
          <cell r="BP16">
            <v>0</v>
          </cell>
          <cell r="BQ16">
            <v>0</v>
          </cell>
          <cell r="BR16">
            <v>0</v>
          </cell>
          <cell r="BS16">
            <v>0</v>
          </cell>
          <cell r="BT16">
            <v>0</v>
          </cell>
          <cell r="BU16">
            <v>0</v>
          </cell>
          <cell r="BV16">
            <v>0</v>
          </cell>
          <cell r="BW16">
            <v>0</v>
          </cell>
          <cell r="BX16">
            <v>0</v>
          </cell>
          <cell r="BY16">
            <v>0</v>
          </cell>
          <cell r="BZ16">
            <v>0</v>
          </cell>
          <cell r="CA16">
            <v>0</v>
          </cell>
          <cell r="CB16" t="str">
            <v>Awaiting FA submission</v>
          </cell>
          <cell r="CC16">
            <v>0</v>
          </cell>
          <cell r="CD16">
            <v>0</v>
          </cell>
          <cell r="CE16">
            <v>0</v>
          </cell>
          <cell r="CF16">
            <v>0</v>
          </cell>
          <cell r="CG16">
            <v>0</v>
          </cell>
          <cell r="CH16">
            <v>0</v>
          </cell>
          <cell r="CI16">
            <v>0</v>
          </cell>
          <cell r="CJ16">
            <v>0</v>
          </cell>
          <cell r="CK16">
            <v>0</v>
          </cell>
        </row>
        <row r="17">
          <cell r="A17">
            <v>15</v>
          </cell>
          <cell r="B17" t="str">
            <v xml:space="preserve">M27 Junction 10 Upgrade (Fareham Gosport) </v>
          </cell>
          <cell r="C17" t="str">
            <v>LGF1</v>
          </cell>
          <cell r="D17">
            <v>0</v>
          </cell>
          <cell r="E17">
            <v>0</v>
          </cell>
          <cell r="F17">
            <v>2.6625000000000001</v>
          </cell>
          <cell r="G17">
            <v>2.6625000000000001</v>
          </cell>
          <cell r="H17">
            <v>1</v>
          </cell>
          <cell r="I17">
            <v>1.5</v>
          </cell>
          <cell r="J17">
            <v>10.4</v>
          </cell>
          <cell r="K17">
            <v>18.225000000000001</v>
          </cell>
          <cell r="L17">
            <v>0.42799999999999999</v>
          </cell>
          <cell r="M17">
            <v>0</v>
          </cell>
          <cell r="N17">
            <v>0</v>
          </cell>
          <cell r="O17">
            <v>0</v>
          </cell>
          <cell r="P17">
            <v>0</v>
          </cell>
          <cell r="Q17">
            <v>0</v>
          </cell>
          <cell r="R17">
            <v>0</v>
          </cell>
          <cell r="S17">
            <v>0.42799999999999999</v>
          </cell>
          <cell r="T17">
            <v>0</v>
          </cell>
          <cell r="U17">
            <v>0</v>
          </cell>
          <cell r="V17">
            <v>1.6625000000000001</v>
          </cell>
          <cell r="W17">
            <v>1.6625000000000001</v>
          </cell>
          <cell r="X17">
            <v>0</v>
          </cell>
          <cell r="Y17">
            <v>0</v>
          </cell>
          <cell r="Z17">
            <v>20.100000000000001</v>
          </cell>
          <cell r="AA17">
            <v>23.425000000000001</v>
          </cell>
          <cell r="AB17">
            <v>0.42799999999999999</v>
          </cell>
          <cell r="AC17">
            <v>0</v>
          </cell>
          <cell r="AD17">
            <v>4.3250000000000002</v>
          </cell>
          <cell r="AE17">
            <v>4.3250000000000002</v>
          </cell>
          <cell r="AF17">
            <v>1</v>
          </cell>
          <cell r="AG17">
            <v>1.5</v>
          </cell>
          <cell r="AH17">
            <v>30.5</v>
          </cell>
          <cell r="AI17">
            <v>42.078000000000003</v>
          </cell>
          <cell r="AJ17" t="str">
            <v>Solent</v>
          </cell>
          <cell r="AK17" t="str">
            <v>Hampshire County Council</v>
          </cell>
          <cell r="AL17" t="str">
            <v>Road</v>
          </cell>
          <cell r="AM17" t="str">
            <v>2016/17</v>
          </cell>
          <cell r="AN17">
            <v>42.078000000000003</v>
          </cell>
          <cell r="AO17" t="str">
            <v>CS</v>
          </cell>
          <cell r="AP17" t="str">
            <v>BL</v>
          </cell>
          <cell r="AQ17" t="str">
            <v>PT</v>
          </cell>
          <cell r="AR17">
            <v>0</v>
          </cell>
          <cell r="AS17">
            <v>0</v>
          </cell>
          <cell r="AT17">
            <v>0</v>
          </cell>
          <cell r="AU17">
            <v>0</v>
          </cell>
          <cell r="AV17">
            <v>0</v>
          </cell>
          <cell r="AW17">
            <v>0</v>
          </cell>
          <cell r="AX17">
            <v>0</v>
          </cell>
          <cell r="AY17">
            <v>0</v>
          </cell>
          <cell r="AZ17">
            <v>0</v>
          </cell>
          <cell r="BA17">
            <v>0</v>
          </cell>
          <cell r="BB17">
            <v>0</v>
          </cell>
          <cell r="BC17">
            <v>0</v>
          </cell>
          <cell r="BD17">
            <v>0</v>
          </cell>
          <cell r="BE17">
            <v>0</v>
          </cell>
          <cell r="BF17">
            <v>0</v>
          </cell>
          <cell r="BG17">
            <v>0</v>
          </cell>
          <cell r="BH17">
            <v>0</v>
          </cell>
          <cell r="BI17">
            <v>0</v>
          </cell>
          <cell r="BJ17">
            <v>0</v>
          </cell>
          <cell r="BK17">
            <v>0</v>
          </cell>
          <cell r="BL17">
            <v>0</v>
          </cell>
          <cell r="BM17">
            <v>0</v>
          </cell>
          <cell r="BN17">
            <v>0</v>
          </cell>
          <cell r="BO17">
            <v>0</v>
          </cell>
          <cell r="BP17">
            <v>0</v>
          </cell>
          <cell r="BQ17">
            <v>0</v>
          </cell>
          <cell r="BR17">
            <v>0</v>
          </cell>
          <cell r="BS17">
            <v>0</v>
          </cell>
          <cell r="BT17">
            <v>0</v>
          </cell>
          <cell r="BU17">
            <v>0</v>
          </cell>
          <cell r="BV17">
            <v>0</v>
          </cell>
          <cell r="BW17">
            <v>0</v>
          </cell>
          <cell r="BX17">
            <v>0</v>
          </cell>
          <cell r="BY17">
            <v>0</v>
          </cell>
          <cell r="BZ17">
            <v>0</v>
          </cell>
          <cell r="CA17">
            <v>0</v>
          </cell>
          <cell r="CB17" t="str">
            <v>Awaiting FA submission</v>
          </cell>
          <cell r="CC17">
            <v>0</v>
          </cell>
          <cell r="CD17">
            <v>0</v>
          </cell>
          <cell r="CE17">
            <v>0</v>
          </cell>
          <cell r="CF17">
            <v>0</v>
          </cell>
          <cell r="CG17">
            <v>0</v>
          </cell>
          <cell r="CH17">
            <v>0</v>
          </cell>
          <cell r="CI17">
            <v>0</v>
          </cell>
          <cell r="CJ17">
            <v>0</v>
          </cell>
          <cell r="CK17">
            <v>0</v>
          </cell>
        </row>
        <row r="18">
          <cell r="A18">
            <v>16</v>
          </cell>
          <cell r="B18" t="str">
            <v>Forder Valley Transport Link (Plymouth)</v>
          </cell>
          <cell r="C18" t="str">
            <v>LGF2</v>
          </cell>
          <cell r="D18">
            <v>0</v>
          </cell>
          <cell r="E18">
            <v>0</v>
          </cell>
          <cell r="F18">
            <v>0</v>
          </cell>
          <cell r="G18">
            <v>0</v>
          </cell>
          <cell r="H18">
            <v>0</v>
          </cell>
          <cell r="I18">
            <v>0</v>
          </cell>
          <cell r="J18">
            <v>0</v>
          </cell>
          <cell r="K18">
            <v>0</v>
          </cell>
          <cell r="L18">
            <v>0</v>
          </cell>
          <cell r="M18">
            <v>0</v>
          </cell>
          <cell r="N18">
            <v>0</v>
          </cell>
          <cell r="O18">
            <v>0</v>
          </cell>
          <cell r="P18">
            <v>0</v>
          </cell>
          <cell r="Q18">
            <v>0</v>
          </cell>
          <cell r="R18">
            <v>0</v>
          </cell>
          <cell r="S18">
            <v>0</v>
          </cell>
          <cell r="T18">
            <v>0</v>
          </cell>
          <cell r="U18">
            <v>0</v>
          </cell>
          <cell r="V18">
            <v>0</v>
          </cell>
          <cell r="W18">
            <v>0</v>
          </cell>
          <cell r="X18">
            <v>0</v>
          </cell>
          <cell r="Y18">
            <v>0</v>
          </cell>
          <cell r="Z18">
            <v>0</v>
          </cell>
          <cell r="AA18">
            <v>0</v>
          </cell>
          <cell r="AB18">
            <v>0</v>
          </cell>
          <cell r="AC18">
            <v>0</v>
          </cell>
          <cell r="AD18">
            <v>0</v>
          </cell>
          <cell r="AE18">
            <v>0</v>
          </cell>
          <cell r="AF18">
            <v>0</v>
          </cell>
          <cell r="AG18">
            <v>0</v>
          </cell>
          <cell r="AH18">
            <v>0</v>
          </cell>
          <cell r="AI18">
            <v>0</v>
          </cell>
          <cell r="AJ18" t="str">
            <v>Heart of SW</v>
          </cell>
          <cell r="AK18" t="str">
            <v>Plymouth City Council</v>
          </cell>
          <cell r="AL18" t="str">
            <v>Road</v>
          </cell>
          <cell r="AM18" t="str">
            <v>2015/16</v>
          </cell>
          <cell r="AN18">
            <v>0</v>
          </cell>
          <cell r="AO18" t="str">
            <v>CS</v>
          </cell>
          <cell r="AP18" t="str">
            <v>JW</v>
          </cell>
          <cell r="AQ18" t="str">
            <v>JP</v>
          </cell>
          <cell r="AR18">
            <v>0</v>
          </cell>
          <cell r="AS18">
            <v>0</v>
          </cell>
          <cell r="AT18">
            <v>0</v>
          </cell>
          <cell r="AU18">
            <v>0</v>
          </cell>
          <cell r="AV18">
            <v>42203</v>
          </cell>
          <cell r="AW18">
            <v>42136</v>
          </cell>
          <cell r="AX18">
            <v>42173</v>
          </cell>
          <cell r="AY18">
            <v>0</v>
          </cell>
          <cell r="AZ18">
            <v>42369</v>
          </cell>
          <cell r="BA18">
            <v>0</v>
          </cell>
          <cell r="BB18">
            <v>0</v>
          </cell>
          <cell r="BC18">
            <v>0</v>
          </cell>
          <cell r="BD18">
            <v>0</v>
          </cell>
          <cell r="BE18">
            <v>0</v>
          </cell>
          <cell r="BF18">
            <v>0</v>
          </cell>
          <cell r="BG18">
            <v>0</v>
          </cell>
          <cell r="BH18">
            <v>0</v>
          </cell>
          <cell r="BI18">
            <v>0</v>
          </cell>
          <cell r="BJ18">
            <v>0</v>
          </cell>
          <cell r="BK18">
            <v>0</v>
          </cell>
          <cell r="BL18">
            <v>0</v>
          </cell>
          <cell r="BM18">
            <v>0</v>
          </cell>
          <cell r="BN18">
            <v>0</v>
          </cell>
          <cell r="BO18">
            <v>0</v>
          </cell>
          <cell r="BP18">
            <v>0</v>
          </cell>
          <cell r="BQ18">
            <v>0</v>
          </cell>
          <cell r="BR18">
            <v>0</v>
          </cell>
          <cell r="BS18">
            <v>0</v>
          </cell>
          <cell r="BT18">
            <v>0</v>
          </cell>
          <cell r="BU18">
            <v>0</v>
          </cell>
          <cell r="BV18">
            <v>0</v>
          </cell>
          <cell r="BW18">
            <v>0</v>
          </cell>
          <cell r="BX18">
            <v>0</v>
          </cell>
          <cell r="BY18">
            <v>0</v>
          </cell>
          <cell r="BZ18">
            <v>0</v>
          </cell>
          <cell r="CA18">
            <v>0</v>
          </cell>
          <cell r="CB18" t="str">
            <v>Awaiting FA submission</v>
          </cell>
          <cell r="CC18">
            <v>0</v>
          </cell>
          <cell r="CD18">
            <v>0</v>
          </cell>
          <cell r="CE18">
            <v>0</v>
          </cell>
          <cell r="CF18">
            <v>0</v>
          </cell>
          <cell r="CG18">
            <v>0</v>
          </cell>
          <cell r="CH18">
            <v>0</v>
          </cell>
          <cell r="CI18">
            <v>0</v>
          </cell>
          <cell r="CJ18">
            <v>0</v>
          </cell>
          <cell r="CK18">
            <v>0</v>
          </cell>
        </row>
        <row r="19">
          <cell r="A19">
            <v>17</v>
          </cell>
          <cell r="B19" t="str">
            <v>London Luton Airport Surface Access</v>
          </cell>
          <cell r="C19" t="str">
            <v>LGF1</v>
          </cell>
          <cell r="D19">
            <v>0</v>
          </cell>
          <cell r="E19">
            <v>0</v>
          </cell>
          <cell r="F19">
            <v>4</v>
          </cell>
          <cell r="G19">
            <v>4</v>
          </cell>
          <cell r="H19">
            <v>6</v>
          </cell>
          <cell r="I19">
            <v>6</v>
          </cell>
          <cell r="J19">
            <v>0</v>
          </cell>
          <cell r="K19">
            <v>20</v>
          </cell>
          <cell r="L19">
            <v>0</v>
          </cell>
          <cell r="M19">
            <v>0</v>
          </cell>
          <cell r="N19">
            <v>0</v>
          </cell>
          <cell r="O19">
            <v>0</v>
          </cell>
          <cell r="P19">
            <v>0</v>
          </cell>
          <cell r="Q19">
            <v>0</v>
          </cell>
          <cell r="R19">
            <v>0</v>
          </cell>
          <cell r="S19">
            <v>0</v>
          </cell>
          <cell r="T19">
            <v>0</v>
          </cell>
          <cell r="U19">
            <v>1</v>
          </cell>
          <cell r="V19">
            <v>1</v>
          </cell>
          <cell r="W19">
            <v>40</v>
          </cell>
          <cell r="X19">
            <v>24</v>
          </cell>
          <cell r="Y19">
            <v>24</v>
          </cell>
          <cell r="Z19">
            <v>0</v>
          </cell>
          <cell r="AA19">
            <v>90</v>
          </cell>
          <cell r="AB19">
            <v>0</v>
          </cell>
          <cell r="AC19">
            <v>1</v>
          </cell>
          <cell r="AD19">
            <v>5</v>
          </cell>
          <cell r="AE19">
            <v>44</v>
          </cell>
          <cell r="AF19">
            <v>30</v>
          </cell>
          <cell r="AG19">
            <v>30</v>
          </cell>
          <cell r="AH19">
            <v>0</v>
          </cell>
          <cell r="AI19">
            <v>110</v>
          </cell>
          <cell r="AJ19" t="str">
            <v>South East Midlands LEP (SEMLEP)</v>
          </cell>
          <cell r="AK19" t="str">
            <v>Luton Borough Council</v>
          </cell>
          <cell r="AL19" t="str">
            <v>Not defined, DD</v>
          </cell>
          <cell r="AM19" t="str">
            <v>2016/17</v>
          </cell>
          <cell r="AN19">
            <v>110</v>
          </cell>
          <cell r="AO19" t="str">
            <v>RF</v>
          </cell>
          <cell r="AP19" t="str">
            <v>BL</v>
          </cell>
          <cell r="AQ19" t="str">
            <v>JP</v>
          </cell>
          <cell r="AR19">
            <v>0</v>
          </cell>
          <cell r="AS19">
            <v>0</v>
          </cell>
          <cell r="AT19">
            <v>0</v>
          </cell>
          <cell r="AU19">
            <v>0</v>
          </cell>
          <cell r="AV19">
            <v>0</v>
          </cell>
          <cell r="AW19">
            <v>0</v>
          </cell>
          <cell r="AX19">
            <v>0</v>
          </cell>
          <cell r="AY19">
            <v>0</v>
          </cell>
          <cell r="AZ19">
            <v>0</v>
          </cell>
          <cell r="BA19">
            <v>0</v>
          </cell>
          <cell r="BB19">
            <v>0</v>
          </cell>
          <cell r="BC19">
            <v>0</v>
          </cell>
          <cell r="BD19">
            <v>0</v>
          </cell>
          <cell r="BE19">
            <v>0</v>
          </cell>
          <cell r="BF19">
            <v>0</v>
          </cell>
          <cell r="BG19">
            <v>0</v>
          </cell>
          <cell r="BH19">
            <v>0</v>
          </cell>
          <cell r="BI19">
            <v>0</v>
          </cell>
          <cell r="BJ19">
            <v>0</v>
          </cell>
          <cell r="BK19">
            <v>0</v>
          </cell>
          <cell r="BL19">
            <v>0</v>
          </cell>
          <cell r="BM19">
            <v>0</v>
          </cell>
          <cell r="BN19">
            <v>0</v>
          </cell>
          <cell r="BO19">
            <v>0</v>
          </cell>
          <cell r="BP19">
            <v>0</v>
          </cell>
          <cell r="BQ19">
            <v>0</v>
          </cell>
          <cell r="BR19">
            <v>0</v>
          </cell>
          <cell r="BS19">
            <v>0</v>
          </cell>
          <cell r="BT19">
            <v>0</v>
          </cell>
          <cell r="BU19">
            <v>0</v>
          </cell>
          <cell r="BV19">
            <v>0</v>
          </cell>
          <cell r="BW19">
            <v>0</v>
          </cell>
          <cell r="BX19">
            <v>0</v>
          </cell>
          <cell r="BY19">
            <v>0</v>
          </cell>
          <cell r="BZ19">
            <v>0</v>
          </cell>
          <cell r="CA19">
            <v>0</v>
          </cell>
          <cell r="CB19" t="str">
            <v>Awaiting FA submission</v>
          </cell>
          <cell r="CC19">
            <v>0</v>
          </cell>
          <cell r="CD19">
            <v>0</v>
          </cell>
          <cell r="CE19">
            <v>0</v>
          </cell>
          <cell r="CF19">
            <v>0</v>
          </cell>
          <cell r="CG19">
            <v>0</v>
          </cell>
          <cell r="CH19">
            <v>0</v>
          </cell>
          <cell r="CI19">
            <v>0</v>
          </cell>
          <cell r="CJ19">
            <v>0</v>
          </cell>
          <cell r="CK19">
            <v>0</v>
          </cell>
        </row>
        <row r="20">
          <cell r="A20">
            <v>18</v>
          </cell>
          <cell r="B20" t="str">
            <v>Lower Don Valley</v>
          </cell>
          <cell r="C20" t="str">
            <v>LGF1</v>
          </cell>
          <cell r="D20">
            <v>0</v>
          </cell>
          <cell r="E20">
            <v>0</v>
          </cell>
          <cell r="F20">
            <v>0</v>
          </cell>
          <cell r="G20">
            <v>12.5</v>
          </cell>
          <cell r="H20">
            <v>24.43</v>
          </cell>
          <cell r="I20">
            <v>14.13</v>
          </cell>
          <cell r="J20">
            <v>0</v>
          </cell>
          <cell r="K20">
            <v>51.06</v>
          </cell>
          <cell r="L20">
            <v>0.5</v>
          </cell>
          <cell r="M20">
            <v>1.45</v>
          </cell>
          <cell r="N20">
            <v>1.37</v>
          </cell>
          <cell r="O20">
            <v>0.12</v>
          </cell>
          <cell r="P20">
            <v>0</v>
          </cell>
          <cell r="Q20">
            <v>0</v>
          </cell>
          <cell r="R20">
            <v>0</v>
          </cell>
          <cell r="S20">
            <v>3.44</v>
          </cell>
          <cell r="T20">
            <v>0</v>
          </cell>
          <cell r="U20">
            <v>0</v>
          </cell>
          <cell r="V20">
            <v>0</v>
          </cell>
          <cell r="W20">
            <v>1</v>
          </cell>
          <cell r="X20">
            <v>0</v>
          </cell>
          <cell r="Y20">
            <v>0</v>
          </cell>
          <cell r="Z20">
            <v>0</v>
          </cell>
          <cell r="AA20">
            <v>1</v>
          </cell>
          <cell r="AB20">
            <v>0.5</v>
          </cell>
          <cell r="AC20">
            <v>1.45</v>
          </cell>
          <cell r="AD20">
            <v>1.37</v>
          </cell>
          <cell r="AE20">
            <v>13.62</v>
          </cell>
          <cell r="AF20">
            <v>24.43</v>
          </cell>
          <cell r="AG20">
            <v>14.13</v>
          </cell>
          <cell r="AH20">
            <v>0</v>
          </cell>
          <cell r="AI20">
            <v>55.5</v>
          </cell>
          <cell r="AJ20" t="str">
            <v>Sheffield</v>
          </cell>
          <cell r="AK20" t="str">
            <v>Rotherham Metropolitan Borough Council</v>
          </cell>
          <cell r="AL20" t="str">
            <v>Was a package scheme (Waverley link removed), Road</v>
          </cell>
          <cell r="AM20" t="str">
            <v>2017/18</v>
          </cell>
          <cell r="AN20">
            <v>55.5</v>
          </cell>
          <cell r="AO20" t="str">
            <v>RF</v>
          </cell>
          <cell r="AP20" t="str">
            <v>BL</v>
          </cell>
          <cell r="AQ20" t="str">
            <v>PT</v>
          </cell>
          <cell r="AR20">
            <v>0</v>
          </cell>
          <cell r="AS20">
            <v>0</v>
          </cell>
          <cell r="AT20">
            <v>0</v>
          </cell>
          <cell r="AU20">
            <v>0</v>
          </cell>
          <cell r="AV20" t="str">
            <v>31/06/2015</v>
          </cell>
          <cell r="AW20">
            <v>0</v>
          </cell>
          <cell r="AX20">
            <v>0</v>
          </cell>
          <cell r="AY20">
            <v>0</v>
          </cell>
          <cell r="AZ20">
            <v>0</v>
          </cell>
          <cell r="BA20">
            <v>0</v>
          </cell>
          <cell r="BB20">
            <v>0</v>
          </cell>
          <cell r="BC20">
            <v>0</v>
          </cell>
          <cell r="BD20">
            <v>0</v>
          </cell>
          <cell r="BE20">
            <v>0</v>
          </cell>
          <cell r="BF20">
            <v>0</v>
          </cell>
          <cell r="BG20">
            <v>0</v>
          </cell>
          <cell r="BH20">
            <v>0</v>
          </cell>
          <cell r="BI20">
            <v>0</v>
          </cell>
          <cell r="BJ20">
            <v>0</v>
          </cell>
          <cell r="BK20">
            <v>0</v>
          </cell>
          <cell r="BL20">
            <v>0</v>
          </cell>
          <cell r="BM20">
            <v>0</v>
          </cell>
          <cell r="BN20">
            <v>0</v>
          </cell>
          <cell r="BO20">
            <v>0</v>
          </cell>
          <cell r="BP20">
            <v>0</v>
          </cell>
          <cell r="BQ20">
            <v>0</v>
          </cell>
          <cell r="BR20">
            <v>0</v>
          </cell>
          <cell r="BS20">
            <v>0</v>
          </cell>
          <cell r="BT20">
            <v>0</v>
          </cell>
          <cell r="BU20">
            <v>0</v>
          </cell>
          <cell r="BV20">
            <v>0</v>
          </cell>
          <cell r="BW20">
            <v>0</v>
          </cell>
          <cell r="BX20">
            <v>0</v>
          </cell>
          <cell r="BY20">
            <v>0</v>
          </cell>
          <cell r="BZ20">
            <v>0</v>
          </cell>
          <cell r="CA20">
            <v>0</v>
          </cell>
          <cell r="CB20" t="str">
            <v>Awaiting FA submission</v>
          </cell>
          <cell r="CC20">
            <v>0</v>
          </cell>
          <cell r="CD20">
            <v>0</v>
          </cell>
          <cell r="CE20">
            <v>0</v>
          </cell>
          <cell r="CF20">
            <v>0</v>
          </cell>
          <cell r="CG20">
            <v>0</v>
          </cell>
          <cell r="CH20">
            <v>0</v>
          </cell>
          <cell r="CI20">
            <v>0</v>
          </cell>
          <cell r="CJ20">
            <v>0</v>
          </cell>
          <cell r="CK20">
            <v>0</v>
          </cell>
        </row>
        <row r="21">
          <cell r="A21">
            <v>19</v>
          </cell>
          <cell r="B21" t="str">
            <v>M1 to A6 (Phase 1 M1 to Sundon Park Road)</v>
          </cell>
          <cell r="C21" t="str">
            <v>LGF2</v>
          </cell>
          <cell r="D21">
            <v>0</v>
          </cell>
          <cell r="E21">
            <v>0</v>
          </cell>
          <cell r="F21">
            <v>0</v>
          </cell>
          <cell r="G21">
            <v>0</v>
          </cell>
          <cell r="H21">
            <v>0</v>
          </cell>
          <cell r="I21">
            <v>0</v>
          </cell>
          <cell r="J21">
            <v>0</v>
          </cell>
          <cell r="K21">
            <v>0</v>
          </cell>
          <cell r="L21">
            <v>0</v>
          </cell>
          <cell r="M21">
            <v>0</v>
          </cell>
          <cell r="N21">
            <v>0</v>
          </cell>
          <cell r="O21">
            <v>0</v>
          </cell>
          <cell r="P21">
            <v>0</v>
          </cell>
          <cell r="Q21">
            <v>0</v>
          </cell>
          <cell r="R21">
            <v>0</v>
          </cell>
          <cell r="S21">
            <v>0</v>
          </cell>
          <cell r="T21">
            <v>0</v>
          </cell>
          <cell r="U21">
            <v>0</v>
          </cell>
          <cell r="V21">
            <v>0</v>
          </cell>
          <cell r="W21">
            <v>0</v>
          </cell>
          <cell r="X21">
            <v>0</v>
          </cell>
          <cell r="Y21">
            <v>0</v>
          </cell>
          <cell r="Z21">
            <v>0</v>
          </cell>
          <cell r="AA21">
            <v>0</v>
          </cell>
          <cell r="AB21">
            <v>0</v>
          </cell>
          <cell r="AC21">
            <v>0</v>
          </cell>
          <cell r="AD21">
            <v>0</v>
          </cell>
          <cell r="AE21">
            <v>0</v>
          </cell>
          <cell r="AF21">
            <v>0</v>
          </cell>
          <cell r="AG21">
            <v>0</v>
          </cell>
          <cell r="AH21">
            <v>0</v>
          </cell>
          <cell r="AI21">
            <v>0</v>
          </cell>
          <cell r="AJ21" t="str">
            <v>South East Midlands LEP (SEMLEP)</v>
          </cell>
          <cell r="AK21">
            <v>0</v>
          </cell>
          <cell r="AL21">
            <v>0</v>
          </cell>
          <cell r="AM21">
            <v>0</v>
          </cell>
          <cell r="AN21">
            <v>0</v>
          </cell>
          <cell r="AO21" t="str">
            <v>RF</v>
          </cell>
          <cell r="AP21" t="str">
            <v>JC</v>
          </cell>
          <cell r="AQ21" t="str">
            <v>TBC</v>
          </cell>
          <cell r="AR21">
            <v>0</v>
          </cell>
          <cell r="AS21">
            <v>0</v>
          </cell>
          <cell r="AT21">
            <v>0</v>
          </cell>
          <cell r="AU21">
            <v>0</v>
          </cell>
          <cell r="AV21">
            <v>0</v>
          </cell>
          <cell r="AW21">
            <v>0</v>
          </cell>
          <cell r="AX21">
            <v>0</v>
          </cell>
          <cell r="AY21">
            <v>0</v>
          </cell>
          <cell r="AZ21">
            <v>0</v>
          </cell>
          <cell r="BA21">
            <v>0</v>
          </cell>
          <cell r="BB21">
            <v>0</v>
          </cell>
          <cell r="BC21">
            <v>0</v>
          </cell>
          <cell r="BD21">
            <v>0</v>
          </cell>
          <cell r="BE21">
            <v>0</v>
          </cell>
          <cell r="BF21">
            <v>0</v>
          </cell>
          <cell r="BG21">
            <v>0</v>
          </cell>
          <cell r="BH21">
            <v>0</v>
          </cell>
          <cell r="BI21">
            <v>0</v>
          </cell>
          <cell r="BJ21">
            <v>0</v>
          </cell>
          <cell r="BK21">
            <v>0</v>
          </cell>
          <cell r="BL21">
            <v>0</v>
          </cell>
          <cell r="BM21">
            <v>0</v>
          </cell>
          <cell r="BN21">
            <v>0</v>
          </cell>
          <cell r="BO21">
            <v>0</v>
          </cell>
          <cell r="BP21">
            <v>0</v>
          </cell>
          <cell r="BQ21">
            <v>0</v>
          </cell>
          <cell r="BR21">
            <v>0</v>
          </cell>
          <cell r="BS21">
            <v>0</v>
          </cell>
          <cell r="BT21">
            <v>0</v>
          </cell>
          <cell r="BU21">
            <v>0</v>
          </cell>
          <cell r="BV21">
            <v>0</v>
          </cell>
          <cell r="BW21">
            <v>0</v>
          </cell>
          <cell r="BX21">
            <v>0</v>
          </cell>
          <cell r="BY21">
            <v>0</v>
          </cell>
          <cell r="BZ21">
            <v>0</v>
          </cell>
          <cell r="CA21">
            <v>0</v>
          </cell>
          <cell r="CB21" t="str">
            <v>Awaiting FA submission</v>
          </cell>
          <cell r="CC21">
            <v>0</v>
          </cell>
          <cell r="CD21">
            <v>0</v>
          </cell>
          <cell r="CE21">
            <v>0</v>
          </cell>
          <cell r="CF21">
            <v>0</v>
          </cell>
          <cell r="CG21">
            <v>0</v>
          </cell>
          <cell r="CH21">
            <v>0</v>
          </cell>
          <cell r="CI21">
            <v>0</v>
          </cell>
          <cell r="CJ21">
            <v>0</v>
          </cell>
          <cell r="CK21">
            <v>0</v>
          </cell>
        </row>
        <row r="22">
          <cell r="A22">
            <v>20</v>
          </cell>
          <cell r="B22" t="str">
            <v>M6 Junction 10 (Walsall)</v>
          </cell>
          <cell r="C22" t="str">
            <v>LGF1</v>
          </cell>
          <cell r="D22">
            <v>0</v>
          </cell>
          <cell r="E22">
            <v>0.65</v>
          </cell>
          <cell r="F22">
            <v>0.47</v>
          </cell>
          <cell r="G22">
            <v>14.26</v>
          </cell>
          <cell r="H22">
            <v>14.27</v>
          </cell>
          <cell r="I22">
            <v>0</v>
          </cell>
          <cell r="J22">
            <v>0</v>
          </cell>
          <cell r="K22">
            <v>29.65</v>
          </cell>
          <cell r="L22">
            <v>0</v>
          </cell>
          <cell r="M22">
            <v>0</v>
          </cell>
          <cell r="N22">
            <v>0</v>
          </cell>
          <cell r="O22">
            <v>0</v>
          </cell>
          <cell r="P22">
            <v>0</v>
          </cell>
          <cell r="Q22">
            <v>0</v>
          </cell>
          <cell r="R22">
            <v>0</v>
          </cell>
          <cell r="S22">
            <v>0</v>
          </cell>
          <cell r="T22">
            <v>0</v>
          </cell>
          <cell r="U22">
            <v>0</v>
          </cell>
          <cell r="V22">
            <v>0</v>
          </cell>
          <cell r="W22">
            <v>0</v>
          </cell>
          <cell r="X22">
            <v>0</v>
          </cell>
          <cell r="Y22">
            <v>0</v>
          </cell>
          <cell r="Z22">
            <v>0</v>
          </cell>
          <cell r="AA22">
            <v>0</v>
          </cell>
          <cell r="AB22">
            <v>0</v>
          </cell>
          <cell r="AC22">
            <v>0.65</v>
          </cell>
          <cell r="AD22">
            <v>0.47</v>
          </cell>
          <cell r="AE22">
            <v>14.26</v>
          </cell>
          <cell r="AF22">
            <v>14.27</v>
          </cell>
          <cell r="AG22">
            <v>0</v>
          </cell>
          <cell r="AH22">
            <v>0</v>
          </cell>
          <cell r="AI22">
            <v>29.65</v>
          </cell>
          <cell r="AJ22" t="str">
            <v>BC</v>
          </cell>
          <cell r="AK22">
            <v>0</v>
          </cell>
          <cell r="AL22">
            <v>0</v>
          </cell>
          <cell r="AM22" t="str">
            <v>2017/18</v>
          </cell>
          <cell r="AN22">
            <v>29.65</v>
          </cell>
          <cell r="AO22" t="str">
            <v>CS</v>
          </cell>
          <cell r="AP22" t="str">
            <v>BL</v>
          </cell>
          <cell r="AQ22" t="str">
            <v>TBC</v>
          </cell>
          <cell r="AR22">
            <v>0</v>
          </cell>
          <cell r="AS22">
            <v>0</v>
          </cell>
          <cell r="AT22">
            <v>0</v>
          </cell>
          <cell r="AU22">
            <v>0</v>
          </cell>
          <cell r="AV22">
            <v>0</v>
          </cell>
          <cell r="AW22">
            <v>0</v>
          </cell>
          <cell r="AX22">
            <v>0</v>
          </cell>
          <cell r="AY22">
            <v>0</v>
          </cell>
          <cell r="AZ22">
            <v>0</v>
          </cell>
          <cell r="BA22">
            <v>0</v>
          </cell>
          <cell r="BB22">
            <v>0</v>
          </cell>
          <cell r="BC22">
            <v>0</v>
          </cell>
          <cell r="BD22">
            <v>0</v>
          </cell>
          <cell r="BE22">
            <v>0</v>
          </cell>
          <cell r="BF22">
            <v>0</v>
          </cell>
          <cell r="BG22">
            <v>0</v>
          </cell>
          <cell r="BH22">
            <v>0</v>
          </cell>
          <cell r="BI22">
            <v>0</v>
          </cell>
          <cell r="BJ22">
            <v>0</v>
          </cell>
          <cell r="BK22">
            <v>0</v>
          </cell>
          <cell r="BL22">
            <v>0</v>
          </cell>
          <cell r="BM22">
            <v>0</v>
          </cell>
          <cell r="BN22">
            <v>0</v>
          </cell>
          <cell r="BO22">
            <v>0</v>
          </cell>
          <cell r="BP22">
            <v>0</v>
          </cell>
          <cell r="BQ22">
            <v>0</v>
          </cell>
          <cell r="BR22">
            <v>0</v>
          </cell>
          <cell r="BS22">
            <v>0</v>
          </cell>
          <cell r="BT22">
            <v>0</v>
          </cell>
          <cell r="BU22">
            <v>0</v>
          </cell>
          <cell r="BV22">
            <v>0</v>
          </cell>
          <cell r="BW22">
            <v>0</v>
          </cell>
          <cell r="BX22">
            <v>0</v>
          </cell>
          <cell r="BY22">
            <v>0</v>
          </cell>
          <cell r="BZ22">
            <v>0</v>
          </cell>
          <cell r="CA22">
            <v>0</v>
          </cell>
          <cell r="CB22" t="str">
            <v>Awaiting FA submission</v>
          </cell>
          <cell r="CC22">
            <v>0</v>
          </cell>
          <cell r="CD22">
            <v>0</v>
          </cell>
          <cell r="CE22">
            <v>0</v>
          </cell>
          <cell r="CF22">
            <v>0</v>
          </cell>
          <cell r="CG22">
            <v>0</v>
          </cell>
          <cell r="CH22">
            <v>0</v>
          </cell>
          <cell r="CI22">
            <v>0</v>
          </cell>
          <cell r="CJ22">
            <v>0</v>
          </cell>
          <cell r="CK22">
            <v>0</v>
          </cell>
        </row>
        <row r="23">
          <cell r="A23">
            <v>21</v>
          </cell>
          <cell r="B23" t="str">
            <v>M11/A10 Growth Corridor (Herts)</v>
          </cell>
          <cell r="C23" t="str">
            <v>LGF1</v>
          </cell>
          <cell r="D23">
            <v>0</v>
          </cell>
          <cell r="E23">
            <v>5.1379999999999999</v>
          </cell>
          <cell r="F23">
            <v>8.6300000000000008</v>
          </cell>
          <cell r="G23">
            <v>22.53</v>
          </cell>
          <cell r="H23">
            <v>30.31</v>
          </cell>
          <cell r="I23">
            <v>0.25</v>
          </cell>
          <cell r="J23">
            <v>0</v>
          </cell>
          <cell r="K23">
            <v>66.900000000000006</v>
          </cell>
          <cell r="L23">
            <v>1.7</v>
          </cell>
          <cell r="M23">
            <v>33.753</v>
          </cell>
          <cell r="N23">
            <v>0.33</v>
          </cell>
          <cell r="O23">
            <v>0.01</v>
          </cell>
          <cell r="Q23">
            <v>0</v>
          </cell>
          <cell r="R23">
            <v>0</v>
          </cell>
          <cell r="S23">
            <v>35.799999999999997</v>
          </cell>
          <cell r="T23">
            <v>4.5999999999999996</v>
          </cell>
          <cell r="U23">
            <v>0.4</v>
          </cell>
          <cell r="V23">
            <v>0.3</v>
          </cell>
          <cell r="W23">
            <v>0</v>
          </cell>
          <cell r="X23">
            <v>0</v>
          </cell>
          <cell r="Y23">
            <v>0</v>
          </cell>
          <cell r="Z23">
            <v>0</v>
          </cell>
          <cell r="AA23">
            <v>5.3</v>
          </cell>
          <cell r="AB23">
            <v>6.3</v>
          </cell>
          <cell r="AC23">
            <v>39.299999999999997</v>
          </cell>
          <cell r="AD23">
            <v>9.1999999999999993</v>
          </cell>
          <cell r="AE23">
            <v>22.6</v>
          </cell>
          <cell r="AF23">
            <v>30.3</v>
          </cell>
          <cell r="AG23">
            <v>0.2</v>
          </cell>
          <cell r="AH23">
            <v>0</v>
          </cell>
          <cell r="AI23">
            <v>107.9</v>
          </cell>
          <cell r="AJ23" t="str">
            <v>Herts</v>
          </cell>
          <cell r="AK23">
            <v>0</v>
          </cell>
          <cell r="AL23">
            <v>0</v>
          </cell>
          <cell r="AM23" t="str">
            <v>2015/16</v>
          </cell>
          <cell r="AN23">
            <v>107.9</v>
          </cell>
          <cell r="AO23" t="str">
            <v>CS</v>
          </cell>
          <cell r="AP23" t="str">
            <v>JW</v>
          </cell>
          <cell r="AQ23" t="str">
            <v>TBC</v>
          </cell>
          <cell r="AR23">
            <v>0</v>
          </cell>
          <cell r="AS23">
            <v>0</v>
          </cell>
          <cell r="AT23">
            <v>0</v>
          </cell>
          <cell r="AU23">
            <v>0</v>
          </cell>
          <cell r="AV23">
            <v>0</v>
          </cell>
          <cell r="AW23">
            <v>0</v>
          </cell>
          <cell r="AX23">
            <v>0</v>
          </cell>
          <cell r="AY23">
            <v>0</v>
          </cell>
          <cell r="AZ23">
            <v>0</v>
          </cell>
          <cell r="BA23">
            <v>0</v>
          </cell>
          <cell r="BB23">
            <v>0</v>
          </cell>
          <cell r="BC23">
            <v>0</v>
          </cell>
          <cell r="BD23">
            <v>0</v>
          </cell>
          <cell r="BE23">
            <v>0</v>
          </cell>
          <cell r="BF23">
            <v>0</v>
          </cell>
          <cell r="BG23">
            <v>0</v>
          </cell>
          <cell r="BH23">
            <v>0</v>
          </cell>
          <cell r="BI23">
            <v>0</v>
          </cell>
          <cell r="BJ23">
            <v>0</v>
          </cell>
          <cell r="BK23">
            <v>0</v>
          </cell>
          <cell r="BL23">
            <v>0</v>
          </cell>
          <cell r="BM23">
            <v>0</v>
          </cell>
          <cell r="BN23">
            <v>0</v>
          </cell>
          <cell r="BO23">
            <v>0</v>
          </cell>
          <cell r="BP23">
            <v>0</v>
          </cell>
          <cell r="BQ23">
            <v>0</v>
          </cell>
          <cell r="BR23">
            <v>0</v>
          </cell>
          <cell r="BS23">
            <v>0</v>
          </cell>
          <cell r="BT23">
            <v>0</v>
          </cell>
          <cell r="BU23">
            <v>0</v>
          </cell>
          <cell r="BV23">
            <v>0</v>
          </cell>
          <cell r="BW23">
            <v>0</v>
          </cell>
          <cell r="BX23">
            <v>0</v>
          </cell>
          <cell r="BY23">
            <v>0</v>
          </cell>
          <cell r="BZ23">
            <v>0</v>
          </cell>
          <cell r="CA23">
            <v>0</v>
          </cell>
          <cell r="CB23" t="str">
            <v>Awaiting FA submission</v>
          </cell>
          <cell r="CC23">
            <v>0</v>
          </cell>
          <cell r="CD23">
            <v>0</v>
          </cell>
          <cell r="CE23">
            <v>0</v>
          </cell>
          <cell r="CF23">
            <v>0</v>
          </cell>
          <cell r="CG23">
            <v>0</v>
          </cell>
          <cell r="CH23">
            <v>0</v>
          </cell>
          <cell r="CI23">
            <v>0</v>
          </cell>
          <cell r="CJ23">
            <v>0</v>
          </cell>
          <cell r="CK23">
            <v>0</v>
          </cell>
        </row>
        <row r="24">
          <cell r="A24">
            <v>22</v>
          </cell>
          <cell r="B24" t="str">
            <v>Maintain category 4 Roads serving N Yorks Growth Towns</v>
          </cell>
          <cell r="C24" t="str">
            <v>LGF1</v>
          </cell>
          <cell r="D24">
            <v>0</v>
          </cell>
          <cell r="E24">
            <v>0</v>
          </cell>
          <cell r="F24">
            <v>5</v>
          </cell>
          <cell r="G24">
            <v>5</v>
          </cell>
          <cell r="H24">
            <v>5</v>
          </cell>
          <cell r="I24">
            <v>5</v>
          </cell>
          <cell r="J24">
            <v>4</v>
          </cell>
          <cell r="K24">
            <v>24</v>
          </cell>
          <cell r="L24">
            <v>5</v>
          </cell>
          <cell r="M24">
            <v>7</v>
          </cell>
          <cell r="N24">
            <v>2</v>
          </cell>
          <cell r="O24">
            <v>2</v>
          </cell>
          <cell r="P24">
            <v>2</v>
          </cell>
          <cell r="Q24">
            <v>1</v>
          </cell>
          <cell r="R24">
            <v>1</v>
          </cell>
          <cell r="S24">
            <v>20</v>
          </cell>
          <cell r="T24">
            <v>0</v>
          </cell>
          <cell r="U24">
            <v>0</v>
          </cell>
          <cell r="V24">
            <v>0</v>
          </cell>
          <cell r="W24">
            <v>0</v>
          </cell>
          <cell r="X24">
            <v>0</v>
          </cell>
          <cell r="Y24">
            <v>0</v>
          </cell>
          <cell r="Z24">
            <v>0</v>
          </cell>
          <cell r="AA24">
            <v>0</v>
          </cell>
          <cell r="AB24">
            <v>5</v>
          </cell>
          <cell r="AC24">
            <v>7</v>
          </cell>
          <cell r="AD24">
            <v>7</v>
          </cell>
          <cell r="AE24">
            <v>7</v>
          </cell>
          <cell r="AF24">
            <v>7</v>
          </cell>
          <cell r="AG24">
            <v>6</v>
          </cell>
          <cell r="AH24">
            <v>5</v>
          </cell>
          <cell r="AI24">
            <v>44</v>
          </cell>
          <cell r="AJ24" t="str">
            <v>York</v>
          </cell>
          <cell r="AK24">
            <v>0</v>
          </cell>
          <cell r="AL24">
            <v>0</v>
          </cell>
          <cell r="AM24" t="str">
            <v>2015/16</v>
          </cell>
          <cell r="AN24">
            <v>44</v>
          </cell>
          <cell r="AO24" t="str">
            <v>CS</v>
          </cell>
          <cell r="AP24" t="str">
            <v>N/A</v>
          </cell>
          <cell r="AQ24" t="str">
            <v>PT</v>
          </cell>
          <cell r="AR24">
            <v>0</v>
          </cell>
          <cell r="AS24">
            <v>0</v>
          </cell>
          <cell r="AT24">
            <v>0</v>
          </cell>
          <cell r="AU24">
            <v>0</v>
          </cell>
          <cell r="AV24">
            <v>0</v>
          </cell>
          <cell r="AW24">
            <v>0</v>
          </cell>
          <cell r="AX24">
            <v>0</v>
          </cell>
          <cell r="AY24">
            <v>0</v>
          </cell>
          <cell r="AZ24">
            <v>0</v>
          </cell>
          <cell r="BA24">
            <v>0</v>
          </cell>
          <cell r="BB24">
            <v>0</v>
          </cell>
          <cell r="BC24">
            <v>0</v>
          </cell>
          <cell r="BD24">
            <v>0</v>
          </cell>
          <cell r="BE24">
            <v>0</v>
          </cell>
          <cell r="BF24">
            <v>0</v>
          </cell>
          <cell r="BG24">
            <v>0</v>
          </cell>
          <cell r="BH24">
            <v>0</v>
          </cell>
          <cell r="BI24">
            <v>0</v>
          </cell>
          <cell r="BJ24">
            <v>0</v>
          </cell>
          <cell r="BK24">
            <v>0</v>
          </cell>
          <cell r="BL24">
            <v>0</v>
          </cell>
          <cell r="BM24">
            <v>0</v>
          </cell>
          <cell r="BN24">
            <v>0</v>
          </cell>
          <cell r="BO24">
            <v>0</v>
          </cell>
          <cell r="BP24">
            <v>0</v>
          </cell>
          <cell r="BQ24">
            <v>0</v>
          </cell>
          <cell r="BR24">
            <v>0</v>
          </cell>
          <cell r="BS24">
            <v>0</v>
          </cell>
          <cell r="BT24">
            <v>0</v>
          </cell>
          <cell r="BU24">
            <v>0</v>
          </cell>
          <cell r="BV24">
            <v>0</v>
          </cell>
          <cell r="BW24">
            <v>0</v>
          </cell>
          <cell r="BX24">
            <v>0</v>
          </cell>
          <cell r="BY24">
            <v>0</v>
          </cell>
          <cell r="BZ24">
            <v>0</v>
          </cell>
          <cell r="CA24">
            <v>0</v>
          </cell>
          <cell r="CB24" t="str">
            <v>Awaiting FA submission</v>
          </cell>
          <cell r="CC24">
            <v>0</v>
          </cell>
          <cell r="CD24">
            <v>0</v>
          </cell>
          <cell r="CE24">
            <v>0</v>
          </cell>
          <cell r="CF24">
            <v>0</v>
          </cell>
          <cell r="CG24">
            <v>0</v>
          </cell>
          <cell r="CH24">
            <v>0</v>
          </cell>
          <cell r="CI24">
            <v>0</v>
          </cell>
          <cell r="CJ24">
            <v>0</v>
          </cell>
          <cell r="CK24">
            <v>0</v>
          </cell>
        </row>
        <row r="25">
          <cell r="A25">
            <v>23</v>
          </cell>
          <cell r="B25" t="str">
            <v>Mid Metro Birmingham Eastside Ext (Delivery)</v>
          </cell>
          <cell r="C25" t="str">
            <v>LGF1</v>
          </cell>
          <cell r="D25">
            <v>0</v>
          </cell>
          <cell r="E25">
            <v>2.2000000000000002</v>
          </cell>
          <cell r="F25">
            <v>3.3</v>
          </cell>
          <cell r="G25">
            <v>5.3</v>
          </cell>
          <cell r="H25">
            <v>20.5</v>
          </cell>
          <cell r="I25">
            <v>10.1</v>
          </cell>
          <cell r="J25">
            <v>0</v>
          </cell>
          <cell r="K25">
            <v>41.4</v>
          </cell>
          <cell r="L25">
            <v>0.3</v>
          </cell>
          <cell r="M25">
            <v>0</v>
          </cell>
          <cell r="N25">
            <v>0</v>
          </cell>
          <cell r="O25">
            <v>0</v>
          </cell>
          <cell r="P25">
            <v>0</v>
          </cell>
          <cell r="Q25">
            <v>21.7</v>
          </cell>
          <cell r="R25">
            <v>40.1</v>
          </cell>
          <cell r="S25">
            <v>62.1</v>
          </cell>
          <cell r="T25">
            <v>0</v>
          </cell>
          <cell r="U25">
            <v>0</v>
          </cell>
          <cell r="V25">
            <v>0</v>
          </cell>
          <cell r="W25">
            <v>0</v>
          </cell>
          <cell r="X25">
            <v>0</v>
          </cell>
          <cell r="Y25">
            <v>0</v>
          </cell>
          <cell r="Z25">
            <v>0</v>
          </cell>
          <cell r="AA25">
            <v>0</v>
          </cell>
          <cell r="AB25">
            <v>0.3</v>
          </cell>
          <cell r="AC25">
            <v>2.2000000000000002</v>
          </cell>
          <cell r="AD25">
            <v>3.3</v>
          </cell>
          <cell r="AE25">
            <v>5.3</v>
          </cell>
          <cell r="AF25">
            <v>20.5</v>
          </cell>
          <cell r="AG25">
            <v>31.8</v>
          </cell>
          <cell r="AH25">
            <v>40.1</v>
          </cell>
          <cell r="AI25">
            <v>103.5</v>
          </cell>
          <cell r="AJ25" t="str">
            <v>GBS</v>
          </cell>
          <cell r="AK25">
            <v>0</v>
          </cell>
          <cell r="AL25">
            <v>0</v>
          </cell>
          <cell r="AM25" t="str">
            <v>2017/18</v>
          </cell>
          <cell r="AN25">
            <v>103.5</v>
          </cell>
          <cell r="AO25" t="str">
            <v>CS</v>
          </cell>
          <cell r="AP25" t="str">
            <v>JC</v>
          </cell>
          <cell r="AQ25" t="str">
            <v>TBC</v>
          </cell>
          <cell r="AR25">
            <v>0</v>
          </cell>
          <cell r="AS25">
            <v>0</v>
          </cell>
          <cell r="AT25">
            <v>0</v>
          </cell>
          <cell r="AU25">
            <v>0</v>
          </cell>
          <cell r="AV25">
            <v>0</v>
          </cell>
          <cell r="AW25">
            <v>0</v>
          </cell>
          <cell r="AX25">
            <v>0</v>
          </cell>
          <cell r="AY25">
            <v>0</v>
          </cell>
          <cell r="AZ25">
            <v>0</v>
          </cell>
          <cell r="BA25">
            <v>0</v>
          </cell>
          <cell r="BB25">
            <v>0</v>
          </cell>
          <cell r="BC25">
            <v>0</v>
          </cell>
          <cell r="BD25">
            <v>0</v>
          </cell>
          <cell r="BE25">
            <v>0</v>
          </cell>
          <cell r="BF25">
            <v>0</v>
          </cell>
          <cell r="BG25">
            <v>0</v>
          </cell>
          <cell r="BH25">
            <v>0</v>
          </cell>
          <cell r="BI25">
            <v>0</v>
          </cell>
          <cell r="BJ25">
            <v>0</v>
          </cell>
          <cell r="BK25">
            <v>0</v>
          </cell>
          <cell r="BL25">
            <v>0</v>
          </cell>
          <cell r="BM25">
            <v>0</v>
          </cell>
          <cell r="BN25">
            <v>0</v>
          </cell>
          <cell r="BO25">
            <v>0</v>
          </cell>
          <cell r="BP25">
            <v>0</v>
          </cell>
          <cell r="BQ25">
            <v>0</v>
          </cell>
          <cell r="BR25">
            <v>0</v>
          </cell>
          <cell r="BS25">
            <v>0</v>
          </cell>
          <cell r="BT25">
            <v>0</v>
          </cell>
          <cell r="BU25">
            <v>0</v>
          </cell>
          <cell r="BV25">
            <v>0</v>
          </cell>
          <cell r="BW25">
            <v>0</v>
          </cell>
          <cell r="BX25">
            <v>0</v>
          </cell>
          <cell r="BY25">
            <v>0</v>
          </cell>
          <cell r="BZ25">
            <v>0</v>
          </cell>
          <cell r="CA25">
            <v>0</v>
          </cell>
          <cell r="CB25" t="str">
            <v>Awaiting FA submission</v>
          </cell>
          <cell r="CC25">
            <v>0</v>
          </cell>
          <cell r="CD25">
            <v>0</v>
          </cell>
          <cell r="CE25">
            <v>0</v>
          </cell>
          <cell r="CF25">
            <v>0</v>
          </cell>
          <cell r="CG25">
            <v>0</v>
          </cell>
          <cell r="CH25">
            <v>0</v>
          </cell>
          <cell r="CI25">
            <v>0</v>
          </cell>
          <cell r="CJ25">
            <v>0</v>
          </cell>
          <cell r="CK25">
            <v>0</v>
          </cell>
        </row>
        <row r="26">
          <cell r="A26">
            <v>24</v>
          </cell>
          <cell r="B26" t="str">
            <v>Mid Metro Ext Centenary Sq to Edgbaston</v>
          </cell>
          <cell r="C26" t="str">
            <v>LGF1</v>
          </cell>
          <cell r="D26">
            <v>0</v>
          </cell>
          <cell r="E26">
            <v>0</v>
          </cell>
          <cell r="F26">
            <v>5.37</v>
          </cell>
          <cell r="G26">
            <v>19.54</v>
          </cell>
          <cell r="H26">
            <v>21.49</v>
          </cell>
          <cell r="I26">
            <v>13.4</v>
          </cell>
          <cell r="J26">
            <v>0</v>
          </cell>
          <cell r="K26">
            <v>59.8</v>
          </cell>
          <cell r="L26">
            <v>0</v>
          </cell>
          <cell r="M26">
            <v>0</v>
          </cell>
          <cell r="N26">
            <v>2.1</v>
          </cell>
          <cell r="O26">
            <v>1.6</v>
          </cell>
          <cell r="P26">
            <v>0.3</v>
          </cell>
          <cell r="Q26">
            <v>0</v>
          </cell>
          <cell r="R26">
            <v>0</v>
          </cell>
          <cell r="S26">
            <v>4</v>
          </cell>
          <cell r="T26">
            <v>0</v>
          </cell>
          <cell r="U26">
            <v>0</v>
          </cell>
          <cell r="V26">
            <v>0</v>
          </cell>
          <cell r="W26">
            <v>0</v>
          </cell>
          <cell r="X26">
            <v>0</v>
          </cell>
          <cell r="Y26">
            <v>3.7</v>
          </cell>
          <cell r="Z26">
            <v>0</v>
          </cell>
          <cell r="AA26">
            <v>3.7</v>
          </cell>
          <cell r="AB26">
            <v>0</v>
          </cell>
          <cell r="AC26">
            <v>0</v>
          </cell>
          <cell r="AD26">
            <v>7.47</v>
          </cell>
          <cell r="AE26">
            <v>21.14</v>
          </cell>
          <cell r="AF26">
            <v>21.79</v>
          </cell>
          <cell r="AG26">
            <v>17.100000000000001</v>
          </cell>
          <cell r="AH26">
            <v>0</v>
          </cell>
          <cell r="AI26">
            <v>67.5</v>
          </cell>
          <cell r="AJ26" t="str">
            <v>GBS</v>
          </cell>
          <cell r="AK26">
            <v>0</v>
          </cell>
          <cell r="AL26">
            <v>0</v>
          </cell>
          <cell r="AM26" t="str">
            <v>2016/17</v>
          </cell>
          <cell r="AN26">
            <v>67.5</v>
          </cell>
          <cell r="AO26" t="str">
            <v>CS</v>
          </cell>
          <cell r="AP26" t="str">
            <v>JC</v>
          </cell>
          <cell r="AQ26" t="str">
            <v>TBC</v>
          </cell>
          <cell r="AR26">
            <v>0</v>
          </cell>
          <cell r="AS26">
            <v>0</v>
          </cell>
          <cell r="AT26">
            <v>0</v>
          </cell>
          <cell r="AU26">
            <v>0</v>
          </cell>
          <cell r="AV26">
            <v>0</v>
          </cell>
          <cell r="AW26">
            <v>0</v>
          </cell>
          <cell r="AX26">
            <v>0</v>
          </cell>
          <cell r="AY26">
            <v>0</v>
          </cell>
          <cell r="AZ26">
            <v>0</v>
          </cell>
          <cell r="BA26">
            <v>0</v>
          </cell>
          <cell r="BB26">
            <v>0</v>
          </cell>
          <cell r="BC26">
            <v>0</v>
          </cell>
          <cell r="BD26">
            <v>0</v>
          </cell>
          <cell r="BE26">
            <v>0</v>
          </cell>
          <cell r="BF26">
            <v>0</v>
          </cell>
          <cell r="BG26">
            <v>0</v>
          </cell>
          <cell r="BH26">
            <v>0</v>
          </cell>
          <cell r="BI26">
            <v>0</v>
          </cell>
          <cell r="BJ26">
            <v>0</v>
          </cell>
          <cell r="BK26">
            <v>0</v>
          </cell>
          <cell r="BL26">
            <v>0</v>
          </cell>
          <cell r="BM26">
            <v>0</v>
          </cell>
          <cell r="BN26">
            <v>0</v>
          </cell>
          <cell r="BO26">
            <v>0</v>
          </cell>
          <cell r="BP26">
            <v>0</v>
          </cell>
          <cell r="BQ26">
            <v>0</v>
          </cell>
          <cell r="BR26">
            <v>0</v>
          </cell>
          <cell r="BS26">
            <v>0</v>
          </cell>
          <cell r="BT26">
            <v>0</v>
          </cell>
          <cell r="BU26">
            <v>0</v>
          </cell>
          <cell r="BV26">
            <v>0</v>
          </cell>
          <cell r="BW26">
            <v>0</v>
          </cell>
          <cell r="BX26">
            <v>0</v>
          </cell>
          <cell r="BY26">
            <v>0</v>
          </cell>
          <cell r="BZ26">
            <v>0</v>
          </cell>
          <cell r="CA26">
            <v>0</v>
          </cell>
          <cell r="CB26" t="str">
            <v>Awaiting FA submission</v>
          </cell>
          <cell r="CC26">
            <v>0</v>
          </cell>
          <cell r="CD26">
            <v>0</v>
          </cell>
          <cell r="CE26">
            <v>0</v>
          </cell>
          <cell r="CF26">
            <v>0</v>
          </cell>
          <cell r="CG26">
            <v>0</v>
          </cell>
          <cell r="CH26">
            <v>0</v>
          </cell>
          <cell r="CI26">
            <v>0</v>
          </cell>
          <cell r="CJ26">
            <v>0</v>
          </cell>
          <cell r="CK26">
            <v>0</v>
          </cell>
        </row>
        <row r="27">
          <cell r="A27">
            <v>25</v>
          </cell>
          <cell r="B27" t="str">
            <v>Newhaven - Port Access Road</v>
          </cell>
          <cell r="C27" t="str">
            <v>LGF1</v>
          </cell>
          <cell r="D27">
            <v>0</v>
          </cell>
          <cell r="E27">
            <v>0</v>
          </cell>
          <cell r="F27">
            <v>10</v>
          </cell>
          <cell r="G27">
            <v>0</v>
          </cell>
          <cell r="H27">
            <v>0</v>
          </cell>
          <cell r="I27">
            <v>0</v>
          </cell>
          <cell r="J27">
            <v>0</v>
          </cell>
          <cell r="K27">
            <v>10</v>
          </cell>
          <cell r="L27">
            <v>0.3</v>
          </cell>
          <cell r="M27">
            <v>4</v>
          </cell>
          <cell r="N27">
            <v>5</v>
          </cell>
          <cell r="O27">
            <v>3.9</v>
          </cell>
          <cell r="P27">
            <v>0</v>
          </cell>
          <cell r="Q27">
            <v>0</v>
          </cell>
          <cell r="R27">
            <v>0</v>
          </cell>
          <cell r="S27">
            <v>13.2</v>
          </cell>
          <cell r="T27">
            <v>0</v>
          </cell>
          <cell r="U27">
            <v>0</v>
          </cell>
          <cell r="V27">
            <v>0</v>
          </cell>
          <cell r="W27">
            <v>0</v>
          </cell>
          <cell r="X27">
            <v>0</v>
          </cell>
          <cell r="Y27">
            <v>0</v>
          </cell>
          <cell r="Z27">
            <v>0</v>
          </cell>
          <cell r="AA27">
            <v>0</v>
          </cell>
          <cell r="AB27">
            <v>0.3</v>
          </cell>
          <cell r="AC27">
            <v>4</v>
          </cell>
          <cell r="AD27">
            <v>15</v>
          </cell>
          <cell r="AE27">
            <v>3.9</v>
          </cell>
          <cell r="AF27">
            <v>0</v>
          </cell>
          <cell r="AG27">
            <v>0</v>
          </cell>
          <cell r="AH27">
            <v>0</v>
          </cell>
          <cell r="AI27">
            <v>23.2</v>
          </cell>
          <cell r="AJ27" t="str">
            <v>C2C</v>
          </cell>
          <cell r="AK27" t="str">
            <v>East Sussex County Council</v>
          </cell>
          <cell r="AL27" t="str">
            <v>DD</v>
          </cell>
          <cell r="AM27" t="str">
            <v>2015/16</v>
          </cell>
          <cell r="AN27">
            <v>23.2</v>
          </cell>
          <cell r="AO27" t="str">
            <v>RF</v>
          </cell>
          <cell r="AP27" t="str">
            <v>JW</v>
          </cell>
          <cell r="AQ27" t="str">
            <v>JP</v>
          </cell>
          <cell r="AR27">
            <v>0</v>
          </cell>
          <cell r="AS27">
            <v>0</v>
          </cell>
          <cell r="AT27">
            <v>0</v>
          </cell>
          <cell r="AU27">
            <v>0</v>
          </cell>
          <cell r="AV27">
            <v>0</v>
          </cell>
          <cell r="AW27">
            <v>42173</v>
          </cell>
          <cell r="AX27">
            <v>0</v>
          </cell>
          <cell r="AY27">
            <v>0</v>
          </cell>
          <cell r="AZ27">
            <v>0</v>
          </cell>
          <cell r="BA27">
            <v>42074</v>
          </cell>
          <cell r="BB27">
            <v>42080</v>
          </cell>
          <cell r="BC27">
            <v>0</v>
          </cell>
          <cell r="BD27">
            <v>0</v>
          </cell>
          <cell r="BE27">
            <v>42074</v>
          </cell>
          <cell r="BF27">
            <v>42080</v>
          </cell>
          <cell r="BG27">
            <v>0</v>
          </cell>
          <cell r="BH27">
            <v>0</v>
          </cell>
          <cell r="BI27">
            <v>42074</v>
          </cell>
          <cell r="BJ27">
            <v>42080</v>
          </cell>
          <cell r="BK27">
            <v>0</v>
          </cell>
          <cell r="BL27">
            <v>0</v>
          </cell>
          <cell r="BM27">
            <v>42074</v>
          </cell>
          <cell r="BN27">
            <v>42080</v>
          </cell>
          <cell r="BO27">
            <v>0</v>
          </cell>
          <cell r="BP27">
            <v>0</v>
          </cell>
          <cell r="BQ27">
            <v>0</v>
          </cell>
          <cell r="BR27">
            <v>0</v>
          </cell>
          <cell r="BS27">
            <v>0</v>
          </cell>
          <cell r="BT27">
            <v>0</v>
          </cell>
          <cell r="BU27">
            <v>0</v>
          </cell>
          <cell r="BV27">
            <v>0</v>
          </cell>
          <cell r="BW27">
            <v>0</v>
          </cell>
          <cell r="BX27">
            <v>0</v>
          </cell>
          <cell r="BY27">
            <v>0</v>
          </cell>
          <cell r="BZ27">
            <v>0</v>
          </cell>
          <cell r="CA27">
            <v>0</v>
          </cell>
          <cell r="CB27" t="str">
            <v>Awaiting FA submission</v>
          </cell>
          <cell r="CC27">
            <v>0</v>
          </cell>
          <cell r="CD27">
            <v>0</v>
          </cell>
          <cell r="CE27">
            <v>0</v>
          </cell>
          <cell r="CF27">
            <v>0</v>
          </cell>
          <cell r="CG27">
            <v>0</v>
          </cell>
          <cell r="CH27">
            <v>0</v>
          </cell>
          <cell r="CI27">
            <v>0</v>
          </cell>
          <cell r="CJ27">
            <v>0</v>
          </cell>
          <cell r="CK27">
            <v>0</v>
          </cell>
        </row>
        <row r="28">
          <cell r="A28">
            <v>26</v>
          </cell>
          <cell r="B28" t="str">
            <v xml:space="preserve">Oxford Science Transit Phase 2 </v>
          </cell>
          <cell r="C28" t="str">
            <v>LGF1</v>
          </cell>
          <cell r="D28">
            <v>0</v>
          </cell>
          <cell r="E28">
            <v>0</v>
          </cell>
          <cell r="F28">
            <v>0</v>
          </cell>
          <cell r="G28">
            <v>1</v>
          </cell>
          <cell r="H28">
            <v>6.8</v>
          </cell>
          <cell r="I28">
            <v>18.399999999999999</v>
          </cell>
          <cell r="J28">
            <v>8.8000000000000007</v>
          </cell>
          <cell r="K28">
            <v>35</v>
          </cell>
          <cell r="L28">
            <v>0</v>
          </cell>
          <cell r="M28">
            <v>0.4</v>
          </cell>
          <cell r="N28">
            <v>1.4</v>
          </cell>
          <cell r="O28">
            <v>1.2</v>
          </cell>
          <cell r="P28">
            <v>0</v>
          </cell>
          <cell r="Q28">
            <v>0</v>
          </cell>
          <cell r="R28">
            <v>0</v>
          </cell>
          <cell r="S28">
            <v>3</v>
          </cell>
          <cell r="T28">
            <v>0</v>
          </cell>
          <cell r="U28">
            <v>0</v>
          </cell>
          <cell r="V28">
            <v>0</v>
          </cell>
          <cell r="W28">
            <v>0</v>
          </cell>
          <cell r="X28">
            <v>0</v>
          </cell>
          <cell r="Y28">
            <v>0</v>
          </cell>
          <cell r="Z28">
            <v>2</v>
          </cell>
          <cell r="AA28">
            <v>2</v>
          </cell>
          <cell r="AB28">
            <v>0</v>
          </cell>
          <cell r="AC28">
            <v>0.4</v>
          </cell>
          <cell r="AD28">
            <v>1.4</v>
          </cell>
          <cell r="AE28">
            <v>2.2000000000000002</v>
          </cell>
          <cell r="AF28">
            <v>6.8</v>
          </cell>
          <cell r="AG28">
            <v>18.399999999999999</v>
          </cell>
          <cell r="AH28">
            <v>10.8</v>
          </cell>
          <cell r="AI28">
            <v>40</v>
          </cell>
          <cell r="AJ28" t="str">
            <v>Oxford</v>
          </cell>
          <cell r="AK28" t="str">
            <v>Oxfordshire County Council</v>
          </cell>
          <cell r="AL28" t="str">
            <v>Bus/P&amp;R scheme</v>
          </cell>
          <cell r="AM28" t="str">
            <v>2017/18</v>
          </cell>
          <cell r="AN28">
            <v>40</v>
          </cell>
          <cell r="AO28" t="str">
            <v>RF</v>
          </cell>
          <cell r="AP28" t="str">
            <v>BL</v>
          </cell>
          <cell r="AQ28" t="str">
            <v>PT</v>
          </cell>
          <cell r="AR28">
            <v>0</v>
          </cell>
          <cell r="AS28">
            <v>0</v>
          </cell>
          <cell r="AT28">
            <v>0</v>
          </cell>
          <cell r="AU28">
            <v>0</v>
          </cell>
          <cell r="AV28">
            <v>0</v>
          </cell>
          <cell r="AW28">
            <v>0</v>
          </cell>
          <cell r="AX28">
            <v>0</v>
          </cell>
          <cell r="AY28">
            <v>0</v>
          </cell>
          <cell r="AZ28">
            <v>0</v>
          </cell>
          <cell r="BA28">
            <v>0</v>
          </cell>
          <cell r="BB28">
            <v>0</v>
          </cell>
          <cell r="BC28">
            <v>0</v>
          </cell>
          <cell r="BD28">
            <v>0</v>
          </cell>
          <cell r="BE28">
            <v>0</v>
          </cell>
          <cell r="BF28">
            <v>0</v>
          </cell>
          <cell r="BG28">
            <v>0</v>
          </cell>
          <cell r="BH28">
            <v>0</v>
          </cell>
          <cell r="BI28">
            <v>0</v>
          </cell>
          <cell r="BJ28">
            <v>0</v>
          </cell>
          <cell r="BK28">
            <v>0</v>
          </cell>
          <cell r="BL28">
            <v>0</v>
          </cell>
          <cell r="BM28">
            <v>0</v>
          </cell>
          <cell r="BN28">
            <v>0</v>
          </cell>
          <cell r="BO28">
            <v>0</v>
          </cell>
          <cell r="BP28">
            <v>0</v>
          </cell>
          <cell r="BQ28">
            <v>0</v>
          </cell>
          <cell r="BR28">
            <v>0</v>
          </cell>
          <cell r="BS28">
            <v>0</v>
          </cell>
          <cell r="BT28">
            <v>0</v>
          </cell>
          <cell r="BU28">
            <v>0</v>
          </cell>
          <cell r="BV28">
            <v>0</v>
          </cell>
          <cell r="BW28">
            <v>0</v>
          </cell>
          <cell r="BX28">
            <v>0</v>
          </cell>
          <cell r="BY28">
            <v>0</v>
          </cell>
          <cell r="BZ28">
            <v>0</v>
          </cell>
          <cell r="CA28">
            <v>0</v>
          </cell>
          <cell r="CB28" t="str">
            <v>Awaiting FA submission</v>
          </cell>
          <cell r="CC28">
            <v>0</v>
          </cell>
          <cell r="CD28">
            <v>0</v>
          </cell>
          <cell r="CE28">
            <v>0</v>
          </cell>
          <cell r="CF28">
            <v>0</v>
          </cell>
          <cell r="CG28">
            <v>0</v>
          </cell>
          <cell r="CH28">
            <v>0</v>
          </cell>
          <cell r="CI28">
            <v>0</v>
          </cell>
          <cell r="CJ28">
            <v>0</v>
          </cell>
          <cell r="CK28">
            <v>0</v>
          </cell>
        </row>
        <row r="29">
          <cell r="A29">
            <v>27</v>
          </cell>
          <cell r="B29" t="str">
            <v>Poynton Relief Road *</v>
          </cell>
          <cell r="C29" t="str">
            <v>LGF1</v>
          </cell>
          <cell r="D29">
            <v>0</v>
          </cell>
          <cell r="E29">
            <v>0</v>
          </cell>
          <cell r="F29">
            <v>0</v>
          </cell>
          <cell r="G29">
            <v>3</v>
          </cell>
          <cell r="H29">
            <v>14.9</v>
          </cell>
          <cell r="I29">
            <v>4.0999999999999996</v>
          </cell>
          <cell r="J29">
            <v>0</v>
          </cell>
          <cell r="K29">
            <v>22</v>
          </cell>
          <cell r="L29">
            <v>0.7</v>
          </cell>
          <cell r="M29">
            <v>1.3</v>
          </cell>
          <cell r="N29">
            <v>1</v>
          </cell>
          <cell r="O29">
            <v>0</v>
          </cell>
          <cell r="P29">
            <v>0</v>
          </cell>
          <cell r="Q29">
            <v>0</v>
          </cell>
          <cell r="R29">
            <v>7</v>
          </cell>
          <cell r="S29">
            <v>10</v>
          </cell>
          <cell r="T29">
            <v>0</v>
          </cell>
          <cell r="U29">
            <v>0</v>
          </cell>
          <cell r="V29">
            <v>0</v>
          </cell>
          <cell r="W29">
            <v>0</v>
          </cell>
          <cell r="X29">
            <v>0</v>
          </cell>
          <cell r="Y29">
            <v>0</v>
          </cell>
          <cell r="Z29">
            <v>0</v>
          </cell>
          <cell r="AA29">
            <v>0</v>
          </cell>
          <cell r="AB29">
            <v>0.7</v>
          </cell>
          <cell r="AC29">
            <v>1.3</v>
          </cell>
          <cell r="AD29">
            <v>1</v>
          </cell>
          <cell r="AE29">
            <v>3</v>
          </cell>
          <cell r="AF29">
            <v>14.9</v>
          </cell>
          <cell r="AG29">
            <v>4.0999999999999996</v>
          </cell>
          <cell r="AH29">
            <v>7</v>
          </cell>
          <cell r="AI29">
            <v>32</v>
          </cell>
          <cell r="AJ29" t="str">
            <v>Ches+War</v>
          </cell>
          <cell r="AK29">
            <v>0</v>
          </cell>
          <cell r="AL29">
            <v>0</v>
          </cell>
          <cell r="AM29" t="str">
            <v>2017/18</v>
          </cell>
          <cell r="AN29">
            <v>32</v>
          </cell>
          <cell r="AO29" t="str">
            <v>CS</v>
          </cell>
          <cell r="AP29" t="str">
            <v>BL</v>
          </cell>
          <cell r="AQ29" t="str">
            <v>TBC</v>
          </cell>
          <cell r="AR29">
            <v>0</v>
          </cell>
          <cell r="AS29">
            <v>0</v>
          </cell>
          <cell r="AT29">
            <v>0</v>
          </cell>
          <cell r="AU29">
            <v>0</v>
          </cell>
          <cell r="AV29">
            <v>0</v>
          </cell>
          <cell r="AW29">
            <v>0</v>
          </cell>
          <cell r="AX29">
            <v>0</v>
          </cell>
          <cell r="AY29">
            <v>0</v>
          </cell>
          <cell r="AZ29">
            <v>0</v>
          </cell>
          <cell r="BA29">
            <v>0</v>
          </cell>
          <cell r="BB29">
            <v>0</v>
          </cell>
          <cell r="BC29">
            <v>0</v>
          </cell>
          <cell r="BD29">
            <v>0</v>
          </cell>
          <cell r="BE29">
            <v>0</v>
          </cell>
          <cell r="BF29">
            <v>0</v>
          </cell>
          <cell r="BG29">
            <v>0</v>
          </cell>
          <cell r="BH29">
            <v>0</v>
          </cell>
          <cell r="BI29">
            <v>0</v>
          </cell>
          <cell r="BJ29">
            <v>0</v>
          </cell>
          <cell r="BK29">
            <v>0</v>
          </cell>
          <cell r="BL29">
            <v>0</v>
          </cell>
          <cell r="BM29">
            <v>0</v>
          </cell>
          <cell r="BN29">
            <v>0</v>
          </cell>
          <cell r="BO29">
            <v>0</v>
          </cell>
          <cell r="BP29">
            <v>0</v>
          </cell>
          <cell r="BQ29">
            <v>0</v>
          </cell>
          <cell r="BR29">
            <v>0</v>
          </cell>
          <cell r="BS29">
            <v>0</v>
          </cell>
          <cell r="BT29">
            <v>0</v>
          </cell>
          <cell r="BU29">
            <v>0</v>
          </cell>
          <cell r="BV29">
            <v>0</v>
          </cell>
          <cell r="BW29">
            <v>0</v>
          </cell>
          <cell r="BX29">
            <v>0</v>
          </cell>
          <cell r="BY29">
            <v>0</v>
          </cell>
          <cell r="BZ29">
            <v>0</v>
          </cell>
          <cell r="CA29">
            <v>0</v>
          </cell>
          <cell r="CB29" t="str">
            <v>Awaiting FA submission</v>
          </cell>
          <cell r="CC29">
            <v>0</v>
          </cell>
          <cell r="CD29">
            <v>0</v>
          </cell>
          <cell r="CE29">
            <v>0</v>
          </cell>
          <cell r="CF29">
            <v>0</v>
          </cell>
          <cell r="CG29">
            <v>0</v>
          </cell>
          <cell r="CH29">
            <v>0</v>
          </cell>
          <cell r="CI29">
            <v>0</v>
          </cell>
          <cell r="CJ29">
            <v>0</v>
          </cell>
          <cell r="CK29">
            <v>0</v>
          </cell>
        </row>
        <row r="30">
          <cell r="A30">
            <v>28</v>
          </cell>
          <cell r="B30" t="str">
            <v>Preston Western Distributor</v>
          </cell>
          <cell r="C30" t="str">
            <v>LGF1</v>
          </cell>
          <cell r="D30">
            <v>0</v>
          </cell>
          <cell r="E30">
            <v>0</v>
          </cell>
          <cell r="F30">
            <v>0</v>
          </cell>
          <cell r="G30">
            <v>8.8000000000000007</v>
          </cell>
          <cell r="H30">
            <v>25.7</v>
          </cell>
          <cell r="I30">
            <v>22.7</v>
          </cell>
          <cell r="J30">
            <v>0.8</v>
          </cell>
          <cell r="K30">
            <v>58</v>
          </cell>
          <cell r="L30">
            <v>0</v>
          </cell>
          <cell r="M30">
            <v>0</v>
          </cell>
          <cell r="N30">
            <v>0</v>
          </cell>
          <cell r="O30">
            <v>0</v>
          </cell>
          <cell r="P30">
            <v>9</v>
          </cell>
          <cell r="Q30">
            <v>0</v>
          </cell>
          <cell r="R30">
            <v>0</v>
          </cell>
          <cell r="S30">
            <v>9</v>
          </cell>
          <cell r="T30">
            <v>0</v>
          </cell>
          <cell r="U30">
            <v>0</v>
          </cell>
          <cell r="V30">
            <v>0</v>
          </cell>
          <cell r="W30">
            <v>12.5</v>
          </cell>
          <cell r="X30">
            <v>12.5</v>
          </cell>
          <cell r="Y30">
            <v>0</v>
          </cell>
          <cell r="Z30">
            <v>0</v>
          </cell>
          <cell r="AA30">
            <v>25</v>
          </cell>
          <cell r="AB30">
            <v>0</v>
          </cell>
          <cell r="AC30">
            <v>0</v>
          </cell>
          <cell r="AD30">
            <v>0</v>
          </cell>
          <cell r="AE30">
            <v>21.3</v>
          </cell>
          <cell r="AF30">
            <v>47.2</v>
          </cell>
          <cell r="AG30">
            <v>22.7</v>
          </cell>
          <cell r="AH30">
            <v>0.8</v>
          </cell>
          <cell r="AI30">
            <v>92</v>
          </cell>
          <cell r="AJ30" t="str">
            <v>Lanc</v>
          </cell>
          <cell r="AK30" t="str">
            <v>Lancashire County Council</v>
          </cell>
          <cell r="AL30" t="str">
            <v>Road</v>
          </cell>
          <cell r="AM30" t="str">
            <v>2017/18</v>
          </cell>
          <cell r="AN30">
            <v>92</v>
          </cell>
          <cell r="AO30" t="str">
            <v>CS</v>
          </cell>
          <cell r="AP30" t="str">
            <v>BL</v>
          </cell>
          <cell r="AQ30" t="str">
            <v>PT</v>
          </cell>
          <cell r="AR30">
            <v>0</v>
          </cell>
          <cell r="AS30">
            <v>0</v>
          </cell>
          <cell r="AT30">
            <v>0</v>
          </cell>
          <cell r="AU30">
            <v>0</v>
          </cell>
          <cell r="AV30">
            <v>0</v>
          </cell>
          <cell r="AW30">
            <v>0</v>
          </cell>
          <cell r="AX30">
            <v>0</v>
          </cell>
          <cell r="AY30">
            <v>0</v>
          </cell>
          <cell r="AZ30">
            <v>0</v>
          </cell>
          <cell r="BA30">
            <v>0</v>
          </cell>
          <cell r="BB30">
            <v>0</v>
          </cell>
          <cell r="BC30">
            <v>0</v>
          </cell>
          <cell r="BD30">
            <v>0</v>
          </cell>
          <cell r="BE30">
            <v>0</v>
          </cell>
          <cell r="BF30">
            <v>0</v>
          </cell>
          <cell r="BG30">
            <v>0</v>
          </cell>
          <cell r="BH30">
            <v>0</v>
          </cell>
          <cell r="BI30">
            <v>0</v>
          </cell>
          <cell r="BJ30">
            <v>0</v>
          </cell>
          <cell r="BK30">
            <v>0</v>
          </cell>
          <cell r="BL30">
            <v>0</v>
          </cell>
          <cell r="BM30">
            <v>0</v>
          </cell>
          <cell r="BN30">
            <v>0</v>
          </cell>
          <cell r="BO30">
            <v>0</v>
          </cell>
          <cell r="BP30">
            <v>0</v>
          </cell>
          <cell r="BQ30">
            <v>0</v>
          </cell>
          <cell r="BR30">
            <v>0</v>
          </cell>
          <cell r="BS30">
            <v>0</v>
          </cell>
          <cell r="BT30">
            <v>0</v>
          </cell>
          <cell r="BU30">
            <v>0</v>
          </cell>
          <cell r="BV30">
            <v>0</v>
          </cell>
          <cell r="BW30">
            <v>0</v>
          </cell>
          <cell r="BX30">
            <v>0</v>
          </cell>
          <cell r="BY30">
            <v>0</v>
          </cell>
          <cell r="BZ30">
            <v>0</v>
          </cell>
          <cell r="CA30">
            <v>0</v>
          </cell>
          <cell r="CB30" t="str">
            <v>Awaiting FA submission</v>
          </cell>
          <cell r="CC30">
            <v>0</v>
          </cell>
          <cell r="CD30">
            <v>0</v>
          </cell>
          <cell r="CE30">
            <v>0</v>
          </cell>
          <cell r="CF30">
            <v>0</v>
          </cell>
          <cell r="CG30">
            <v>0</v>
          </cell>
          <cell r="CH30">
            <v>0</v>
          </cell>
          <cell r="CI30">
            <v>0</v>
          </cell>
          <cell r="CJ30">
            <v>0</v>
          </cell>
          <cell r="CK30">
            <v>0</v>
          </cell>
        </row>
        <row r="31">
          <cell r="A31">
            <v>29</v>
          </cell>
          <cell r="B31" t="str">
            <v>South Wye Transport Package</v>
          </cell>
          <cell r="C31" t="str">
            <v>LGF1</v>
          </cell>
          <cell r="D31">
            <v>0</v>
          </cell>
          <cell r="E31">
            <v>0</v>
          </cell>
          <cell r="F31">
            <v>12.35</v>
          </cell>
          <cell r="G31">
            <v>12.35</v>
          </cell>
          <cell r="H31">
            <v>1.165</v>
          </cell>
          <cell r="I31">
            <v>1.165</v>
          </cell>
          <cell r="J31">
            <v>0.56999999999999995</v>
          </cell>
          <cell r="K31">
            <v>27.6</v>
          </cell>
          <cell r="L31">
            <v>0.5</v>
          </cell>
          <cell r="M31">
            <v>1.5</v>
          </cell>
          <cell r="N31">
            <v>0</v>
          </cell>
          <cell r="O31">
            <v>0</v>
          </cell>
          <cell r="P31">
            <v>0.26600000000000001</v>
          </cell>
          <cell r="Q31">
            <v>0.26600000000000001</v>
          </cell>
          <cell r="R31">
            <v>0.26600000000000001</v>
          </cell>
          <cell r="S31">
            <v>2.298</v>
          </cell>
          <cell r="T31">
            <v>0</v>
          </cell>
          <cell r="U31">
            <v>0</v>
          </cell>
          <cell r="V31">
            <v>3.5</v>
          </cell>
          <cell r="W31">
            <v>1.3</v>
          </cell>
          <cell r="X31">
            <v>0</v>
          </cell>
          <cell r="Y31">
            <v>0</v>
          </cell>
          <cell r="Z31">
            <v>0</v>
          </cell>
          <cell r="AA31">
            <v>4.8</v>
          </cell>
          <cell r="AB31">
            <v>0.5</v>
          </cell>
          <cell r="AC31">
            <v>1.5</v>
          </cell>
          <cell r="AD31">
            <v>15.85</v>
          </cell>
          <cell r="AE31">
            <v>13.65</v>
          </cell>
          <cell r="AF31">
            <v>1.431</v>
          </cell>
          <cell r="AG31">
            <v>1.431</v>
          </cell>
          <cell r="AH31">
            <v>0.83599999999999997</v>
          </cell>
          <cell r="AI31">
            <v>35.200000000000003</v>
          </cell>
          <cell r="AJ31" t="str">
            <v>Marches</v>
          </cell>
          <cell r="AK31" t="str">
            <v>Herefordshire Council</v>
          </cell>
          <cell r="AL31" t="str">
            <v>Road with sustainable measures</v>
          </cell>
          <cell r="AM31" t="str">
            <v>2016/17</v>
          </cell>
          <cell r="AN31">
            <v>35.200000000000003</v>
          </cell>
          <cell r="AO31" t="str">
            <v>RF</v>
          </cell>
          <cell r="AP31" t="str">
            <v>JW</v>
          </cell>
          <cell r="AQ31" t="str">
            <v>PT</v>
          </cell>
          <cell r="AR31">
            <v>0</v>
          </cell>
          <cell r="AS31">
            <v>0</v>
          </cell>
          <cell r="AT31">
            <v>0</v>
          </cell>
          <cell r="AU31">
            <v>0</v>
          </cell>
          <cell r="AV31">
            <v>0</v>
          </cell>
          <cell r="AW31">
            <v>0</v>
          </cell>
          <cell r="AX31">
            <v>0</v>
          </cell>
          <cell r="AY31">
            <v>0</v>
          </cell>
          <cell r="AZ31">
            <v>0</v>
          </cell>
          <cell r="BA31">
            <v>0</v>
          </cell>
          <cell r="BB31">
            <v>0</v>
          </cell>
          <cell r="BC31">
            <v>0</v>
          </cell>
          <cell r="BD31">
            <v>0</v>
          </cell>
          <cell r="BE31">
            <v>0</v>
          </cell>
          <cell r="BF31">
            <v>0</v>
          </cell>
          <cell r="BG31">
            <v>0</v>
          </cell>
          <cell r="BH31">
            <v>0</v>
          </cell>
          <cell r="BI31">
            <v>0</v>
          </cell>
          <cell r="BJ31">
            <v>0</v>
          </cell>
          <cell r="BK31">
            <v>0</v>
          </cell>
          <cell r="BL31">
            <v>0</v>
          </cell>
          <cell r="BM31">
            <v>0</v>
          </cell>
          <cell r="BN31">
            <v>0</v>
          </cell>
          <cell r="BO31">
            <v>0</v>
          </cell>
          <cell r="BP31">
            <v>0</v>
          </cell>
          <cell r="BQ31">
            <v>0</v>
          </cell>
          <cell r="BR31">
            <v>0</v>
          </cell>
          <cell r="BS31">
            <v>0</v>
          </cell>
          <cell r="BT31">
            <v>0</v>
          </cell>
          <cell r="BU31">
            <v>0</v>
          </cell>
          <cell r="BV31">
            <v>0</v>
          </cell>
          <cell r="BW31">
            <v>0</v>
          </cell>
          <cell r="BX31">
            <v>0</v>
          </cell>
          <cell r="BY31">
            <v>0</v>
          </cell>
          <cell r="BZ31">
            <v>0</v>
          </cell>
          <cell r="CA31">
            <v>0</v>
          </cell>
          <cell r="CB31" t="str">
            <v>Awaiting FA submission</v>
          </cell>
          <cell r="CC31">
            <v>0</v>
          </cell>
          <cell r="CD31">
            <v>0</v>
          </cell>
          <cell r="CE31">
            <v>0</v>
          </cell>
          <cell r="CF31">
            <v>0</v>
          </cell>
          <cell r="CG31">
            <v>0</v>
          </cell>
          <cell r="CH31">
            <v>0</v>
          </cell>
          <cell r="CI31">
            <v>0</v>
          </cell>
          <cell r="CJ31">
            <v>0</v>
          </cell>
          <cell r="CK31">
            <v>0</v>
          </cell>
        </row>
        <row r="32">
          <cell r="A32">
            <v>30</v>
          </cell>
          <cell r="B32" t="str">
            <v>Stockport Town Centre Major Scheme</v>
          </cell>
          <cell r="C32" t="str">
            <v>LGF1</v>
          </cell>
          <cell r="D32">
            <v>1.8</v>
          </cell>
          <cell r="E32">
            <v>16.52</v>
          </cell>
          <cell r="F32">
            <v>15.5</v>
          </cell>
          <cell r="G32">
            <v>14.195</v>
          </cell>
          <cell r="H32">
            <v>8.93</v>
          </cell>
          <cell r="I32">
            <v>8.9320000000000004</v>
          </cell>
          <cell r="J32">
            <v>0</v>
          </cell>
          <cell r="K32">
            <v>45.89</v>
          </cell>
          <cell r="L32">
            <v>0</v>
          </cell>
          <cell r="M32">
            <v>1.8</v>
          </cell>
          <cell r="N32">
            <v>1.494</v>
          </cell>
          <cell r="O32">
            <v>1.484</v>
          </cell>
          <cell r="P32">
            <v>1.5</v>
          </cell>
          <cell r="Q32">
            <v>1.044</v>
          </cell>
          <cell r="R32">
            <v>0</v>
          </cell>
          <cell r="S32">
            <v>7.3220000000000001</v>
          </cell>
          <cell r="T32">
            <v>0</v>
          </cell>
          <cell r="U32">
            <v>0</v>
          </cell>
          <cell r="V32">
            <v>0</v>
          </cell>
          <cell r="W32">
            <v>0</v>
          </cell>
          <cell r="X32">
            <v>0</v>
          </cell>
          <cell r="Y32">
            <v>0</v>
          </cell>
          <cell r="Z32">
            <v>0</v>
          </cell>
          <cell r="AA32">
            <v>0</v>
          </cell>
          <cell r="AB32">
            <v>1.8</v>
          </cell>
          <cell r="AC32">
            <v>18.324999999999999</v>
          </cell>
          <cell r="AD32">
            <v>17.001999999999999</v>
          </cell>
          <cell r="AE32">
            <v>15.679</v>
          </cell>
          <cell r="AF32">
            <v>10.43</v>
          </cell>
          <cell r="AG32">
            <v>9.9760000000000009</v>
          </cell>
          <cell r="AH32">
            <v>0</v>
          </cell>
          <cell r="AI32">
            <v>73.212000000000003</v>
          </cell>
          <cell r="AJ32" t="str">
            <v>GM</v>
          </cell>
          <cell r="AK32">
            <v>0</v>
          </cell>
          <cell r="AL32">
            <v>0</v>
          </cell>
          <cell r="AM32" t="str">
            <v>2015/16</v>
          </cell>
          <cell r="AN32">
            <v>73.212000000000003</v>
          </cell>
          <cell r="AO32" t="str">
            <v>RF</v>
          </cell>
          <cell r="AP32" t="str">
            <v>BL</v>
          </cell>
          <cell r="AQ32" t="str">
            <v>TBC</v>
          </cell>
          <cell r="AR32">
            <v>0</v>
          </cell>
          <cell r="AS32">
            <v>0</v>
          </cell>
          <cell r="AT32">
            <v>0</v>
          </cell>
          <cell r="AU32">
            <v>0</v>
          </cell>
          <cell r="AV32">
            <v>0</v>
          </cell>
          <cell r="AW32">
            <v>0</v>
          </cell>
          <cell r="AX32">
            <v>0</v>
          </cell>
          <cell r="AY32">
            <v>0</v>
          </cell>
          <cell r="AZ32">
            <v>0</v>
          </cell>
          <cell r="BA32">
            <v>0</v>
          </cell>
          <cell r="BB32">
            <v>0</v>
          </cell>
          <cell r="BC32">
            <v>0</v>
          </cell>
          <cell r="BD32">
            <v>0</v>
          </cell>
          <cell r="BE32">
            <v>0</v>
          </cell>
          <cell r="BF32">
            <v>0</v>
          </cell>
          <cell r="BG32">
            <v>0</v>
          </cell>
          <cell r="BH32">
            <v>0</v>
          </cell>
          <cell r="BI32">
            <v>0</v>
          </cell>
          <cell r="BJ32">
            <v>0</v>
          </cell>
          <cell r="BK32">
            <v>0</v>
          </cell>
          <cell r="BL32">
            <v>0</v>
          </cell>
          <cell r="BM32">
            <v>0</v>
          </cell>
          <cell r="BN32">
            <v>0</v>
          </cell>
          <cell r="BO32">
            <v>0</v>
          </cell>
          <cell r="BP32">
            <v>0</v>
          </cell>
          <cell r="BQ32">
            <v>0</v>
          </cell>
          <cell r="BR32">
            <v>0</v>
          </cell>
          <cell r="BS32">
            <v>0</v>
          </cell>
          <cell r="BT32">
            <v>0</v>
          </cell>
          <cell r="BU32">
            <v>0</v>
          </cell>
          <cell r="BV32">
            <v>0</v>
          </cell>
          <cell r="BW32">
            <v>0</v>
          </cell>
          <cell r="BX32">
            <v>0</v>
          </cell>
          <cell r="BY32">
            <v>0</v>
          </cell>
          <cell r="BZ32">
            <v>0</v>
          </cell>
          <cell r="CA32">
            <v>0</v>
          </cell>
          <cell r="CB32" t="str">
            <v>Awaiting FA submission</v>
          </cell>
          <cell r="CC32">
            <v>0</v>
          </cell>
          <cell r="CD32">
            <v>0</v>
          </cell>
          <cell r="CE32">
            <v>0</v>
          </cell>
          <cell r="CF32">
            <v>0</v>
          </cell>
          <cell r="CG32">
            <v>0</v>
          </cell>
          <cell r="CH32">
            <v>0</v>
          </cell>
          <cell r="CI32">
            <v>0</v>
          </cell>
          <cell r="CJ32">
            <v>0</v>
          </cell>
          <cell r="CK32">
            <v>0</v>
          </cell>
        </row>
        <row r="33">
          <cell r="A33">
            <v>31</v>
          </cell>
          <cell r="B33" t="str">
            <v>Sunderland Strt Tr. Corridor - New Wear Bdg to City Centre</v>
          </cell>
          <cell r="C33" t="str">
            <v>LGF1</v>
          </cell>
          <cell r="D33">
            <v>0</v>
          </cell>
          <cell r="E33">
            <v>0</v>
          </cell>
          <cell r="F33">
            <v>1</v>
          </cell>
          <cell r="G33">
            <v>5</v>
          </cell>
          <cell r="H33">
            <v>11.5</v>
          </cell>
          <cell r="I33">
            <v>12.5</v>
          </cell>
          <cell r="J33">
            <v>10.5</v>
          </cell>
          <cell r="K33">
            <v>40.5</v>
          </cell>
          <cell r="L33">
            <v>0.75</v>
          </cell>
          <cell r="M33">
            <v>1.5</v>
          </cell>
          <cell r="N33">
            <v>1.5</v>
          </cell>
          <cell r="O33">
            <v>0.75</v>
          </cell>
          <cell r="P33">
            <v>0</v>
          </cell>
          <cell r="Q33">
            <v>0</v>
          </cell>
          <cell r="R33">
            <v>0</v>
          </cell>
          <cell r="S33">
            <v>4.5</v>
          </cell>
          <cell r="T33">
            <v>0</v>
          </cell>
          <cell r="U33">
            <v>0</v>
          </cell>
          <cell r="V33">
            <v>0</v>
          </cell>
          <cell r="W33">
            <v>0</v>
          </cell>
          <cell r="X33">
            <v>0</v>
          </cell>
          <cell r="Y33">
            <v>0</v>
          </cell>
          <cell r="Z33">
            <v>0</v>
          </cell>
          <cell r="AA33">
            <v>0</v>
          </cell>
          <cell r="AB33">
            <v>0.75</v>
          </cell>
          <cell r="AC33">
            <v>1.5</v>
          </cell>
          <cell r="AD33">
            <v>2.5</v>
          </cell>
          <cell r="AE33">
            <v>5.75</v>
          </cell>
          <cell r="AF33">
            <v>11.5</v>
          </cell>
          <cell r="AG33">
            <v>12.5</v>
          </cell>
          <cell r="AH33">
            <v>10.5</v>
          </cell>
          <cell r="AI33">
            <v>45</v>
          </cell>
          <cell r="AJ33" t="str">
            <v>NE</v>
          </cell>
          <cell r="AK33" t="str">
            <v>Sunderland City Council</v>
          </cell>
          <cell r="AL33">
            <v>0</v>
          </cell>
          <cell r="AM33" t="str">
            <v>2016/17</v>
          </cell>
          <cell r="AN33">
            <v>45</v>
          </cell>
          <cell r="AO33" t="str">
            <v>RF</v>
          </cell>
          <cell r="AP33" t="str">
            <v>BL</v>
          </cell>
          <cell r="AQ33" t="str">
            <v>TBC</v>
          </cell>
          <cell r="AR33">
            <v>0</v>
          </cell>
          <cell r="AS33">
            <v>0</v>
          </cell>
          <cell r="AT33">
            <v>0</v>
          </cell>
          <cell r="AU33">
            <v>0</v>
          </cell>
          <cell r="AV33">
            <v>0</v>
          </cell>
          <cell r="AW33">
            <v>0</v>
          </cell>
          <cell r="AX33">
            <v>0</v>
          </cell>
          <cell r="AY33">
            <v>0</v>
          </cell>
          <cell r="AZ33">
            <v>0</v>
          </cell>
          <cell r="BA33">
            <v>0</v>
          </cell>
          <cell r="BB33">
            <v>0</v>
          </cell>
          <cell r="BC33">
            <v>0</v>
          </cell>
          <cell r="BD33">
            <v>0</v>
          </cell>
          <cell r="BE33">
            <v>0</v>
          </cell>
          <cell r="BF33">
            <v>0</v>
          </cell>
          <cell r="BG33">
            <v>0</v>
          </cell>
          <cell r="BH33">
            <v>0</v>
          </cell>
          <cell r="BI33">
            <v>0</v>
          </cell>
          <cell r="BJ33">
            <v>0</v>
          </cell>
          <cell r="BK33">
            <v>0</v>
          </cell>
          <cell r="BL33">
            <v>0</v>
          </cell>
          <cell r="BM33">
            <v>0</v>
          </cell>
          <cell r="BN33">
            <v>0</v>
          </cell>
          <cell r="BO33">
            <v>0</v>
          </cell>
          <cell r="BP33">
            <v>0</v>
          </cell>
          <cell r="BQ33">
            <v>0</v>
          </cell>
          <cell r="BR33">
            <v>0</v>
          </cell>
          <cell r="BS33">
            <v>0</v>
          </cell>
          <cell r="BT33">
            <v>0</v>
          </cell>
          <cell r="BU33">
            <v>0</v>
          </cell>
          <cell r="BV33">
            <v>0</v>
          </cell>
          <cell r="BW33">
            <v>0</v>
          </cell>
          <cell r="BX33">
            <v>0</v>
          </cell>
          <cell r="BY33">
            <v>0</v>
          </cell>
          <cell r="BZ33">
            <v>0</v>
          </cell>
          <cell r="CA33">
            <v>0</v>
          </cell>
          <cell r="CB33" t="str">
            <v>Awaiting FA submission</v>
          </cell>
          <cell r="CC33">
            <v>0</v>
          </cell>
          <cell r="CD33">
            <v>0</v>
          </cell>
          <cell r="CE33">
            <v>0</v>
          </cell>
          <cell r="CF33">
            <v>0</v>
          </cell>
          <cell r="CG33">
            <v>0</v>
          </cell>
          <cell r="CH33">
            <v>0</v>
          </cell>
          <cell r="CI33">
            <v>0</v>
          </cell>
          <cell r="CJ33">
            <v>0</v>
          </cell>
          <cell r="CK33">
            <v>0</v>
          </cell>
        </row>
        <row r="34">
          <cell r="A34">
            <v>32</v>
          </cell>
          <cell r="B34" t="str">
            <v>Tame Valley Viaduct - Phase 3</v>
          </cell>
          <cell r="C34" t="str">
            <v>LGF1</v>
          </cell>
          <cell r="D34">
            <v>0</v>
          </cell>
          <cell r="E34">
            <v>0</v>
          </cell>
          <cell r="F34">
            <v>11.67</v>
          </cell>
          <cell r="G34">
            <v>31.67</v>
          </cell>
          <cell r="H34">
            <v>28.67</v>
          </cell>
          <cell r="I34">
            <v>0</v>
          </cell>
          <cell r="J34">
            <v>0</v>
          </cell>
          <cell r="K34">
            <v>72.010000000000005</v>
          </cell>
          <cell r="L34">
            <v>0</v>
          </cell>
          <cell r="M34">
            <v>0</v>
          </cell>
          <cell r="N34">
            <v>3.33</v>
          </cell>
          <cell r="O34">
            <v>3.33</v>
          </cell>
          <cell r="P34">
            <v>3.33</v>
          </cell>
          <cell r="Q34">
            <v>0</v>
          </cell>
          <cell r="R34">
            <v>0</v>
          </cell>
          <cell r="S34">
            <v>9.99</v>
          </cell>
          <cell r="T34">
            <v>0</v>
          </cell>
          <cell r="U34">
            <v>0</v>
          </cell>
          <cell r="V34">
            <v>0</v>
          </cell>
          <cell r="W34">
            <v>0</v>
          </cell>
          <cell r="X34">
            <v>0</v>
          </cell>
          <cell r="Y34">
            <v>0</v>
          </cell>
          <cell r="Z34">
            <v>0</v>
          </cell>
          <cell r="AA34">
            <v>0</v>
          </cell>
          <cell r="AB34">
            <v>0</v>
          </cell>
          <cell r="AC34">
            <v>0</v>
          </cell>
          <cell r="AD34">
            <v>15</v>
          </cell>
          <cell r="AE34">
            <v>35</v>
          </cell>
          <cell r="AF34">
            <v>32</v>
          </cell>
          <cell r="AG34">
            <v>0</v>
          </cell>
          <cell r="AH34">
            <v>0</v>
          </cell>
          <cell r="AI34">
            <v>82</v>
          </cell>
          <cell r="AJ34" t="str">
            <v>GBS</v>
          </cell>
          <cell r="AK34">
            <v>0</v>
          </cell>
          <cell r="AL34">
            <v>0</v>
          </cell>
          <cell r="AM34" t="str">
            <v>2016/17</v>
          </cell>
          <cell r="AN34">
            <v>82</v>
          </cell>
          <cell r="AO34" t="str">
            <v>CS</v>
          </cell>
          <cell r="AP34" t="str">
            <v>BL</v>
          </cell>
          <cell r="AQ34" t="str">
            <v>TBC</v>
          </cell>
          <cell r="AR34">
            <v>0</v>
          </cell>
          <cell r="AS34">
            <v>0</v>
          </cell>
          <cell r="AT34">
            <v>0</v>
          </cell>
          <cell r="AU34">
            <v>0</v>
          </cell>
          <cell r="AV34">
            <v>0</v>
          </cell>
          <cell r="AW34">
            <v>0</v>
          </cell>
          <cell r="AX34">
            <v>0</v>
          </cell>
          <cell r="AY34">
            <v>0</v>
          </cell>
          <cell r="AZ34">
            <v>0</v>
          </cell>
          <cell r="BA34">
            <v>0</v>
          </cell>
          <cell r="BB34">
            <v>0</v>
          </cell>
          <cell r="BC34">
            <v>0</v>
          </cell>
          <cell r="BD34">
            <v>0</v>
          </cell>
          <cell r="BE34">
            <v>0</v>
          </cell>
          <cell r="BF34">
            <v>0</v>
          </cell>
          <cell r="BG34">
            <v>0</v>
          </cell>
          <cell r="BH34">
            <v>0</v>
          </cell>
          <cell r="BI34">
            <v>0</v>
          </cell>
          <cell r="BJ34">
            <v>0</v>
          </cell>
          <cell r="BK34">
            <v>0</v>
          </cell>
          <cell r="BL34">
            <v>0</v>
          </cell>
          <cell r="BM34">
            <v>0</v>
          </cell>
          <cell r="BN34">
            <v>0</v>
          </cell>
          <cell r="BO34">
            <v>0</v>
          </cell>
          <cell r="BP34">
            <v>0</v>
          </cell>
          <cell r="BQ34">
            <v>0</v>
          </cell>
          <cell r="BR34">
            <v>0</v>
          </cell>
          <cell r="BS34">
            <v>0</v>
          </cell>
          <cell r="BT34">
            <v>0</v>
          </cell>
          <cell r="BU34">
            <v>0</v>
          </cell>
          <cell r="BV34">
            <v>0</v>
          </cell>
          <cell r="BW34">
            <v>0</v>
          </cell>
          <cell r="BX34">
            <v>0</v>
          </cell>
          <cell r="BY34">
            <v>0</v>
          </cell>
          <cell r="BZ34">
            <v>0</v>
          </cell>
          <cell r="CA34">
            <v>0</v>
          </cell>
          <cell r="CB34" t="str">
            <v>Awaiting FA submission</v>
          </cell>
          <cell r="CC34">
            <v>0</v>
          </cell>
          <cell r="CD34">
            <v>0</v>
          </cell>
          <cell r="CE34">
            <v>0</v>
          </cell>
          <cell r="CF34">
            <v>0</v>
          </cell>
          <cell r="CG34">
            <v>0</v>
          </cell>
          <cell r="CH34">
            <v>0</v>
          </cell>
          <cell r="CI34">
            <v>0</v>
          </cell>
          <cell r="CJ34">
            <v>0</v>
          </cell>
          <cell r="CK34">
            <v>0</v>
          </cell>
        </row>
        <row r="35">
          <cell r="A35">
            <v>33</v>
          </cell>
          <cell r="B35" t="str">
            <v xml:space="preserve">TGSE Roads - A127 Corridor </v>
          </cell>
          <cell r="C35" t="str">
            <v>LGF1</v>
          </cell>
          <cell r="D35">
            <v>0</v>
          </cell>
          <cell r="E35">
            <v>1.5</v>
          </cell>
          <cell r="F35">
            <v>5.2</v>
          </cell>
          <cell r="G35">
            <v>1.66</v>
          </cell>
          <cell r="H35">
            <v>4.84</v>
          </cell>
          <cell r="I35">
            <v>9.4</v>
          </cell>
          <cell r="J35">
            <v>13</v>
          </cell>
          <cell r="K35">
            <v>35.6</v>
          </cell>
          <cell r="L35">
            <v>0</v>
          </cell>
          <cell r="M35">
            <v>0.1</v>
          </cell>
          <cell r="N35">
            <v>1.6</v>
          </cell>
          <cell r="O35">
            <v>2.9</v>
          </cell>
          <cell r="P35">
            <v>1</v>
          </cell>
          <cell r="Q35">
            <v>0.12</v>
          </cell>
          <cell r="R35">
            <v>0</v>
          </cell>
          <cell r="S35">
            <v>5.7</v>
          </cell>
          <cell r="T35">
            <v>0.2</v>
          </cell>
          <cell r="U35">
            <v>0.5</v>
          </cell>
          <cell r="V35">
            <v>0.9</v>
          </cell>
          <cell r="W35">
            <v>0.12</v>
          </cell>
          <cell r="X35">
            <v>0</v>
          </cell>
          <cell r="Y35">
            <v>0</v>
          </cell>
          <cell r="Z35">
            <v>0</v>
          </cell>
          <cell r="AA35">
            <v>1.7</v>
          </cell>
          <cell r="AB35">
            <v>0.2</v>
          </cell>
          <cell r="AC35">
            <v>2.1</v>
          </cell>
          <cell r="AD35">
            <v>7.7</v>
          </cell>
          <cell r="AE35">
            <v>4.7</v>
          </cell>
          <cell r="AF35">
            <v>5.8</v>
          </cell>
          <cell r="AG35">
            <v>9.5</v>
          </cell>
          <cell r="AH35">
            <v>13</v>
          </cell>
          <cell r="AI35">
            <v>43</v>
          </cell>
          <cell r="AJ35" t="str">
            <v>SE</v>
          </cell>
          <cell r="AK35">
            <v>0</v>
          </cell>
          <cell r="AL35">
            <v>0</v>
          </cell>
          <cell r="AM35" t="str">
            <v>2015/16</v>
          </cell>
          <cell r="AN35">
            <v>43</v>
          </cell>
          <cell r="AO35" t="str">
            <v>RF</v>
          </cell>
          <cell r="AP35" t="str">
            <v>BL</v>
          </cell>
          <cell r="AQ35" t="str">
            <v>TBC</v>
          </cell>
          <cell r="AR35">
            <v>0</v>
          </cell>
          <cell r="AS35">
            <v>0</v>
          </cell>
          <cell r="AT35">
            <v>0</v>
          </cell>
          <cell r="AU35">
            <v>0</v>
          </cell>
          <cell r="AV35">
            <v>0</v>
          </cell>
          <cell r="AW35">
            <v>0</v>
          </cell>
          <cell r="AX35">
            <v>0</v>
          </cell>
          <cell r="AY35">
            <v>0</v>
          </cell>
          <cell r="AZ35">
            <v>0</v>
          </cell>
          <cell r="BA35">
            <v>0</v>
          </cell>
          <cell r="BB35">
            <v>0</v>
          </cell>
          <cell r="BC35">
            <v>0</v>
          </cell>
          <cell r="BD35">
            <v>0</v>
          </cell>
          <cell r="BE35">
            <v>0</v>
          </cell>
          <cell r="BF35">
            <v>0</v>
          </cell>
          <cell r="BG35">
            <v>0</v>
          </cell>
          <cell r="BH35">
            <v>0</v>
          </cell>
          <cell r="BI35">
            <v>0</v>
          </cell>
          <cell r="BJ35">
            <v>0</v>
          </cell>
          <cell r="BK35">
            <v>0</v>
          </cell>
          <cell r="BL35">
            <v>0</v>
          </cell>
          <cell r="BM35">
            <v>0</v>
          </cell>
          <cell r="BN35">
            <v>0</v>
          </cell>
          <cell r="BO35">
            <v>0</v>
          </cell>
          <cell r="BP35">
            <v>0</v>
          </cell>
          <cell r="BQ35">
            <v>0</v>
          </cell>
          <cell r="BR35">
            <v>0</v>
          </cell>
          <cell r="BS35">
            <v>0</v>
          </cell>
          <cell r="BT35">
            <v>0</v>
          </cell>
          <cell r="BU35">
            <v>0</v>
          </cell>
          <cell r="BV35">
            <v>0</v>
          </cell>
          <cell r="BW35">
            <v>0</v>
          </cell>
          <cell r="BX35">
            <v>0</v>
          </cell>
          <cell r="BY35">
            <v>0</v>
          </cell>
          <cell r="BZ35">
            <v>0</v>
          </cell>
          <cell r="CA35">
            <v>0</v>
          </cell>
          <cell r="CB35" t="str">
            <v>Awaiting FA submission</v>
          </cell>
          <cell r="CC35">
            <v>0</v>
          </cell>
          <cell r="CD35">
            <v>0</v>
          </cell>
          <cell r="CE35">
            <v>0</v>
          </cell>
          <cell r="CF35">
            <v>0</v>
          </cell>
          <cell r="CG35">
            <v>0</v>
          </cell>
          <cell r="CH35">
            <v>0</v>
          </cell>
          <cell r="CI35">
            <v>0</v>
          </cell>
          <cell r="CJ35">
            <v>0</v>
          </cell>
          <cell r="CK35">
            <v>0</v>
          </cell>
        </row>
        <row r="36">
          <cell r="A36">
            <v>34</v>
          </cell>
          <cell r="B36" t="str">
            <v>Transport Hub in Lincoln</v>
          </cell>
          <cell r="C36" t="str">
            <v>LGF1</v>
          </cell>
          <cell r="D36">
            <v>0</v>
          </cell>
          <cell r="E36">
            <v>2.044</v>
          </cell>
          <cell r="F36">
            <v>3.7229999999999999</v>
          </cell>
          <cell r="G36">
            <v>5.2329999999999997</v>
          </cell>
          <cell r="H36">
            <v>0</v>
          </cell>
          <cell r="I36">
            <v>0</v>
          </cell>
          <cell r="J36">
            <v>0</v>
          </cell>
          <cell r="K36">
            <v>11</v>
          </cell>
          <cell r="L36">
            <v>1.1599999999999999</v>
          </cell>
          <cell r="M36">
            <v>0</v>
          </cell>
          <cell r="N36">
            <v>-0.42799999999999999</v>
          </cell>
          <cell r="O36">
            <v>0</v>
          </cell>
          <cell r="P36">
            <v>0</v>
          </cell>
          <cell r="Q36">
            <v>0</v>
          </cell>
          <cell r="R36">
            <v>0</v>
          </cell>
          <cell r="S36">
            <v>0.7</v>
          </cell>
          <cell r="T36">
            <v>0</v>
          </cell>
          <cell r="U36">
            <v>2.0640000000000001</v>
          </cell>
          <cell r="V36">
            <v>6.306</v>
          </cell>
          <cell r="W36">
            <v>8.2620000000000005</v>
          </cell>
          <cell r="X36">
            <v>0</v>
          </cell>
          <cell r="Y36">
            <v>0</v>
          </cell>
          <cell r="Z36">
            <v>0</v>
          </cell>
          <cell r="AA36">
            <v>16.600000000000001</v>
          </cell>
          <cell r="AB36">
            <v>1.2</v>
          </cell>
          <cell r="AC36">
            <v>4.1079999999999997</v>
          </cell>
          <cell r="AD36">
            <v>9.6010000000000009</v>
          </cell>
          <cell r="AE36">
            <v>13.494999999999999</v>
          </cell>
          <cell r="AF36">
            <v>0</v>
          </cell>
          <cell r="AG36">
            <v>0</v>
          </cell>
          <cell r="AH36">
            <v>0</v>
          </cell>
          <cell r="AI36">
            <v>28.4</v>
          </cell>
          <cell r="AJ36" t="str">
            <v>G Linc</v>
          </cell>
          <cell r="AK36">
            <v>0</v>
          </cell>
          <cell r="AL36">
            <v>0</v>
          </cell>
          <cell r="AM36" t="str">
            <v>2015/16</v>
          </cell>
          <cell r="AN36">
            <v>28.4</v>
          </cell>
          <cell r="AO36" t="str">
            <v>RF</v>
          </cell>
          <cell r="AP36" t="str">
            <v>JW</v>
          </cell>
          <cell r="AQ36" t="str">
            <v>JP</v>
          </cell>
          <cell r="AR36">
            <v>0</v>
          </cell>
          <cell r="AS36">
            <v>0</v>
          </cell>
          <cell r="AT36">
            <v>0</v>
          </cell>
          <cell r="AU36">
            <v>0</v>
          </cell>
          <cell r="AV36">
            <v>0</v>
          </cell>
          <cell r="AW36">
            <v>0</v>
          </cell>
          <cell r="AX36">
            <v>0</v>
          </cell>
          <cell r="AY36">
            <v>0</v>
          </cell>
          <cell r="AZ36">
            <v>0</v>
          </cell>
          <cell r="BA36">
            <v>0</v>
          </cell>
          <cell r="BB36">
            <v>0</v>
          </cell>
          <cell r="BC36">
            <v>0</v>
          </cell>
          <cell r="BD36">
            <v>0</v>
          </cell>
          <cell r="BE36">
            <v>0</v>
          </cell>
          <cell r="BF36">
            <v>0</v>
          </cell>
          <cell r="BG36">
            <v>0</v>
          </cell>
          <cell r="BH36">
            <v>0</v>
          </cell>
          <cell r="BI36">
            <v>0</v>
          </cell>
          <cell r="BJ36">
            <v>0</v>
          </cell>
          <cell r="BK36">
            <v>0</v>
          </cell>
          <cell r="BL36">
            <v>0</v>
          </cell>
          <cell r="BM36">
            <v>0</v>
          </cell>
          <cell r="BN36">
            <v>0</v>
          </cell>
          <cell r="BO36">
            <v>0</v>
          </cell>
          <cell r="BP36">
            <v>0</v>
          </cell>
          <cell r="BQ36">
            <v>0</v>
          </cell>
          <cell r="BR36">
            <v>0</v>
          </cell>
          <cell r="BS36">
            <v>0</v>
          </cell>
          <cell r="BT36">
            <v>0</v>
          </cell>
          <cell r="BU36">
            <v>0</v>
          </cell>
          <cell r="BV36">
            <v>0</v>
          </cell>
          <cell r="BW36">
            <v>0</v>
          </cell>
          <cell r="BX36">
            <v>0</v>
          </cell>
          <cell r="BY36">
            <v>0</v>
          </cell>
          <cell r="BZ36">
            <v>0</v>
          </cell>
          <cell r="CA36">
            <v>0</v>
          </cell>
          <cell r="CB36" t="str">
            <v>Awaiting FA submission</v>
          </cell>
          <cell r="CC36">
            <v>0</v>
          </cell>
          <cell r="CD36">
            <v>0</v>
          </cell>
          <cell r="CE36">
            <v>0</v>
          </cell>
          <cell r="CF36">
            <v>0</v>
          </cell>
          <cell r="CG36">
            <v>0</v>
          </cell>
          <cell r="CH36">
            <v>0</v>
          </cell>
          <cell r="CI36">
            <v>0</v>
          </cell>
          <cell r="CJ36">
            <v>0</v>
          </cell>
          <cell r="CK36">
            <v>0</v>
          </cell>
        </row>
        <row r="37">
          <cell r="A37">
            <v>35</v>
          </cell>
          <cell r="B37" t="str">
            <v>Wichelstowe Infrastructure (Swindon)</v>
          </cell>
          <cell r="C37" t="str">
            <v>LGF1</v>
          </cell>
          <cell r="D37">
            <v>0</v>
          </cell>
          <cell r="E37">
            <v>0</v>
          </cell>
          <cell r="F37">
            <v>0</v>
          </cell>
          <cell r="G37">
            <v>0.2</v>
          </cell>
          <cell r="H37">
            <v>2.69</v>
          </cell>
          <cell r="I37">
            <v>10</v>
          </cell>
          <cell r="J37">
            <v>10</v>
          </cell>
          <cell r="K37">
            <v>22.89</v>
          </cell>
          <cell r="L37">
            <v>0</v>
          </cell>
          <cell r="M37">
            <v>0</v>
          </cell>
          <cell r="N37">
            <v>0</v>
          </cell>
          <cell r="O37">
            <v>0</v>
          </cell>
          <cell r="P37">
            <v>0.65</v>
          </cell>
          <cell r="Q37">
            <v>1</v>
          </cell>
          <cell r="R37">
            <v>1</v>
          </cell>
          <cell r="S37">
            <v>2.65</v>
          </cell>
          <cell r="T37">
            <v>0</v>
          </cell>
          <cell r="U37">
            <v>0</v>
          </cell>
          <cell r="V37">
            <v>0</v>
          </cell>
          <cell r="W37">
            <v>0</v>
          </cell>
          <cell r="X37">
            <v>0.65</v>
          </cell>
          <cell r="Y37">
            <v>1</v>
          </cell>
          <cell r="Z37">
            <v>1</v>
          </cell>
          <cell r="AA37">
            <v>2.65</v>
          </cell>
          <cell r="AB37">
            <v>0</v>
          </cell>
          <cell r="AC37">
            <v>0</v>
          </cell>
          <cell r="AD37">
            <v>0</v>
          </cell>
          <cell r="AE37">
            <v>0.2</v>
          </cell>
          <cell r="AF37">
            <v>3.99</v>
          </cell>
          <cell r="AG37">
            <v>12</v>
          </cell>
          <cell r="AH37">
            <v>12</v>
          </cell>
          <cell r="AI37">
            <v>28.19</v>
          </cell>
          <cell r="AJ37" t="str">
            <v>Swindon</v>
          </cell>
          <cell r="AK37" t="str">
            <v>Swindon Borough Council</v>
          </cell>
          <cell r="AL37" t="str">
            <v>Tunnel</v>
          </cell>
          <cell r="AM37" t="str">
            <v>2018/19</v>
          </cell>
          <cell r="AN37">
            <v>28.19</v>
          </cell>
          <cell r="AO37" t="str">
            <v>CS</v>
          </cell>
          <cell r="AP37" t="str">
            <v>BL</v>
          </cell>
          <cell r="AQ37" t="str">
            <v>PT</v>
          </cell>
          <cell r="AR37">
            <v>0</v>
          </cell>
          <cell r="AS37">
            <v>0</v>
          </cell>
          <cell r="AT37">
            <v>0</v>
          </cell>
          <cell r="AU37">
            <v>0</v>
          </cell>
          <cell r="AV37">
            <v>0</v>
          </cell>
          <cell r="AW37">
            <v>0</v>
          </cell>
          <cell r="AX37">
            <v>0</v>
          </cell>
          <cell r="AY37">
            <v>0</v>
          </cell>
          <cell r="AZ37">
            <v>2016</v>
          </cell>
          <cell r="BA37">
            <v>0</v>
          </cell>
          <cell r="BB37">
            <v>0</v>
          </cell>
          <cell r="BC37">
            <v>0</v>
          </cell>
          <cell r="BD37">
            <v>2016</v>
          </cell>
          <cell r="BE37">
            <v>0</v>
          </cell>
          <cell r="BF37">
            <v>0</v>
          </cell>
          <cell r="BG37">
            <v>0</v>
          </cell>
          <cell r="BH37">
            <v>2016</v>
          </cell>
          <cell r="BI37">
            <v>0</v>
          </cell>
          <cell r="BJ37">
            <v>0</v>
          </cell>
          <cell r="BK37">
            <v>0</v>
          </cell>
          <cell r="BL37">
            <v>0</v>
          </cell>
          <cell r="BM37">
            <v>0</v>
          </cell>
          <cell r="BN37">
            <v>0</v>
          </cell>
          <cell r="BO37">
            <v>0</v>
          </cell>
          <cell r="BP37">
            <v>0</v>
          </cell>
          <cell r="BQ37">
            <v>0</v>
          </cell>
          <cell r="BR37">
            <v>0</v>
          </cell>
          <cell r="BS37">
            <v>0</v>
          </cell>
          <cell r="BT37">
            <v>0</v>
          </cell>
          <cell r="BU37">
            <v>0</v>
          </cell>
          <cell r="BV37">
            <v>0</v>
          </cell>
          <cell r="BW37">
            <v>0</v>
          </cell>
          <cell r="BX37">
            <v>0</v>
          </cell>
          <cell r="BY37">
            <v>0</v>
          </cell>
          <cell r="BZ37">
            <v>0</v>
          </cell>
          <cell r="CA37">
            <v>0</v>
          </cell>
          <cell r="CB37" t="str">
            <v>Awaiting FA submission</v>
          </cell>
          <cell r="CC37">
            <v>0</v>
          </cell>
          <cell r="CD37">
            <v>0</v>
          </cell>
          <cell r="CE37">
            <v>0</v>
          </cell>
          <cell r="CF37">
            <v>0</v>
          </cell>
          <cell r="CG37">
            <v>0</v>
          </cell>
          <cell r="CH37">
            <v>0</v>
          </cell>
          <cell r="CI37">
            <v>0</v>
          </cell>
          <cell r="CJ37">
            <v>0</v>
          </cell>
          <cell r="CK37">
            <v>0</v>
          </cell>
        </row>
        <row r="38">
          <cell r="A38">
            <v>36</v>
          </cell>
          <cell r="B38" t="str">
            <v>Wokingham Distributor Roads</v>
          </cell>
          <cell r="C38" t="str">
            <v>LGF1</v>
          </cell>
          <cell r="D38">
            <v>0</v>
          </cell>
          <cell r="E38">
            <v>0</v>
          </cell>
          <cell r="F38">
            <v>4.8</v>
          </cell>
          <cell r="G38">
            <v>4.8</v>
          </cell>
          <cell r="H38">
            <v>4.8</v>
          </cell>
          <cell r="I38">
            <v>4.8</v>
          </cell>
          <cell r="J38">
            <v>4.8</v>
          </cell>
          <cell r="K38">
            <v>24</v>
          </cell>
          <cell r="L38">
            <v>0</v>
          </cell>
          <cell r="M38">
            <v>0</v>
          </cell>
          <cell r="N38">
            <v>0</v>
          </cell>
          <cell r="O38">
            <v>0</v>
          </cell>
          <cell r="P38">
            <v>0</v>
          </cell>
          <cell r="Q38">
            <v>0</v>
          </cell>
          <cell r="R38">
            <v>0</v>
          </cell>
          <cell r="S38">
            <v>0</v>
          </cell>
          <cell r="T38">
            <v>0</v>
          </cell>
          <cell r="U38">
            <v>24.7</v>
          </cell>
          <cell r="V38">
            <v>10.4</v>
          </cell>
          <cell r="W38">
            <v>10.4</v>
          </cell>
          <cell r="X38">
            <v>10.4</v>
          </cell>
          <cell r="Y38">
            <v>10.4</v>
          </cell>
          <cell r="Z38">
            <v>10.4</v>
          </cell>
          <cell r="AA38">
            <v>52</v>
          </cell>
          <cell r="AB38">
            <v>0</v>
          </cell>
          <cell r="AC38">
            <v>24.7</v>
          </cell>
          <cell r="AD38">
            <v>15.2</v>
          </cell>
          <cell r="AE38">
            <v>15.2</v>
          </cell>
          <cell r="AF38">
            <v>15.2</v>
          </cell>
          <cell r="AG38">
            <v>15.2</v>
          </cell>
          <cell r="AH38">
            <v>15.2</v>
          </cell>
          <cell r="AI38">
            <v>100.7</v>
          </cell>
          <cell r="AJ38" t="str">
            <v>TVB</v>
          </cell>
          <cell r="AK38" t="str">
            <v>Wokingham Borough Council</v>
          </cell>
          <cell r="AL38" t="str">
            <v>Package, DD</v>
          </cell>
          <cell r="AM38" t="str">
            <v>2015/16</v>
          </cell>
          <cell r="AN38">
            <v>100.7</v>
          </cell>
          <cell r="AO38" t="str">
            <v>RF</v>
          </cell>
          <cell r="AP38" t="str">
            <v>BL</v>
          </cell>
          <cell r="AQ38" t="str">
            <v>TBC</v>
          </cell>
          <cell r="AR38">
            <v>0</v>
          </cell>
          <cell r="AS38">
            <v>0</v>
          </cell>
          <cell r="AT38">
            <v>0</v>
          </cell>
          <cell r="AU38">
            <v>0</v>
          </cell>
          <cell r="AV38">
            <v>0</v>
          </cell>
          <cell r="AW38">
            <v>0</v>
          </cell>
          <cell r="AX38">
            <v>0</v>
          </cell>
          <cell r="AY38">
            <v>0</v>
          </cell>
          <cell r="AZ38">
            <v>0</v>
          </cell>
          <cell r="BA38">
            <v>0</v>
          </cell>
          <cell r="BB38">
            <v>0</v>
          </cell>
          <cell r="BC38">
            <v>0</v>
          </cell>
          <cell r="BD38">
            <v>0</v>
          </cell>
          <cell r="BE38">
            <v>0</v>
          </cell>
          <cell r="BF38">
            <v>0</v>
          </cell>
          <cell r="BG38">
            <v>0</v>
          </cell>
          <cell r="BH38">
            <v>0</v>
          </cell>
          <cell r="BI38">
            <v>0</v>
          </cell>
          <cell r="BJ38">
            <v>0</v>
          </cell>
          <cell r="BK38">
            <v>0</v>
          </cell>
          <cell r="BL38">
            <v>0</v>
          </cell>
          <cell r="BM38">
            <v>0</v>
          </cell>
          <cell r="BN38">
            <v>0</v>
          </cell>
          <cell r="BO38">
            <v>0</v>
          </cell>
          <cell r="BP38">
            <v>0</v>
          </cell>
          <cell r="BQ38">
            <v>0</v>
          </cell>
          <cell r="BR38">
            <v>0</v>
          </cell>
          <cell r="BS38">
            <v>0</v>
          </cell>
          <cell r="BT38">
            <v>0</v>
          </cell>
          <cell r="BU38">
            <v>0</v>
          </cell>
          <cell r="BV38">
            <v>0</v>
          </cell>
          <cell r="BW38">
            <v>0</v>
          </cell>
          <cell r="BX38">
            <v>0</v>
          </cell>
          <cell r="BY38">
            <v>0</v>
          </cell>
          <cell r="BZ38">
            <v>0</v>
          </cell>
          <cell r="CA38">
            <v>0</v>
          </cell>
          <cell r="CB38" t="str">
            <v>Awaiting FA submission</v>
          </cell>
          <cell r="CC38">
            <v>0</v>
          </cell>
          <cell r="CD38">
            <v>0</v>
          </cell>
          <cell r="CE38">
            <v>0</v>
          </cell>
          <cell r="CF38">
            <v>0</v>
          </cell>
          <cell r="CG38">
            <v>0</v>
          </cell>
          <cell r="CH38">
            <v>0</v>
          </cell>
          <cell r="CI38">
            <v>0</v>
          </cell>
          <cell r="CJ38">
            <v>0</v>
          </cell>
          <cell r="CK38">
            <v>0</v>
          </cell>
        </row>
      </sheetData>
      <sheetData sheetId="1" refreshError="1"/>
      <sheetData sheetId="2" refreshError="1"/>
      <sheetData sheetId="3" refreshError="1"/>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3.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4.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5.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6.xml.rels><?xml version="1.0" encoding="UTF-8" standalone="yes"?>
<Relationships xmlns="http://schemas.openxmlformats.org/package/2006/relationships"><Relationship Id="rId1" Type="http://schemas.openxmlformats.org/officeDocument/2006/relationships/hyperlink" Target="mailto:Perculiarities@"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Perculiarities@" TargetMode="External"/></Relationships>
</file>

<file path=xl/worksheets/_rels/sheet8.xml.rels><?xml version="1.0" encoding="UTF-8" standalone="yes"?>
<Relationships xmlns="http://schemas.openxmlformats.org/package/2006/relationships"><Relationship Id="rId1" Type="http://schemas.openxmlformats.org/officeDocument/2006/relationships/hyperlink" Target="mailto:Perculiarities@" TargetMode="External"/></Relationships>
</file>

<file path=xl/worksheets/_rels/sheet9.xml.rels><?xml version="1.0" encoding="UTF-8" standalone="yes"?>
<Relationships xmlns="http://schemas.openxmlformats.org/package/2006/relationships"><Relationship Id="rId1" Type="http://schemas.openxmlformats.org/officeDocument/2006/relationships/hyperlink" Target="mailto:Perculiaritie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CFFCC"/>
  </sheetPr>
  <dimension ref="A1:H21"/>
  <sheetViews>
    <sheetView zoomScaleNormal="100" workbookViewId="0">
      <selection activeCell="B5" sqref="B5"/>
    </sheetView>
  </sheetViews>
  <sheetFormatPr defaultRowHeight="12.45" x14ac:dyDescent="0.3"/>
  <cols>
    <col min="1" max="1" width="22.84375" customWidth="1"/>
    <col min="2" max="11" width="22.3828125" customWidth="1"/>
  </cols>
  <sheetData>
    <row r="1" spans="1:8" s="147" customFormat="1" ht="30" customHeight="1" thickBot="1" x14ac:dyDescent="0.35">
      <c r="A1" s="146" t="s">
        <v>0</v>
      </c>
    </row>
    <row r="2" spans="1:8" ht="30" customHeight="1" x14ac:dyDescent="0.3">
      <c r="A2" s="148" t="s">
        <v>1</v>
      </c>
      <c r="B2" s="154" t="s">
        <v>2</v>
      </c>
    </row>
    <row r="3" spans="1:8" ht="30" customHeight="1" thickBot="1" x14ac:dyDescent="0.35">
      <c r="A3" s="149" t="s">
        <v>3</v>
      </c>
      <c r="B3" s="154" t="s">
        <v>4</v>
      </c>
    </row>
    <row r="6" spans="1:8" x14ac:dyDescent="0.3">
      <c r="A6" s="2" t="s">
        <v>5</v>
      </c>
    </row>
    <row r="7" spans="1:8" ht="12.65" customHeight="1" x14ac:dyDescent="0.3">
      <c r="A7" s="202" t="s">
        <v>6</v>
      </c>
      <c r="B7" s="202"/>
      <c r="C7" s="202"/>
      <c r="D7" s="202"/>
      <c r="E7" s="202"/>
      <c r="F7" s="202"/>
      <c r="G7" s="202"/>
      <c r="H7" s="202"/>
    </row>
    <row r="8" spans="1:8" x14ac:dyDescent="0.3">
      <c r="A8" s="205"/>
      <c r="B8" s="205"/>
      <c r="C8" s="205"/>
      <c r="D8" s="205"/>
      <c r="E8" s="205"/>
      <c r="F8" s="205"/>
      <c r="G8" s="205"/>
      <c r="H8" s="205"/>
    </row>
    <row r="9" spans="1:8" x14ac:dyDescent="0.3">
      <c r="A9" s="205"/>
      <c r="B9" s="205"/>
      <c r="C9" s="205"/>
      <c r="D9" s="205"/>
      <c r="E9" s="205"/>
      <c r="F9" s="205"/>
      <c r="G9" s="205"/>
      <c r="H9" s="205"/>
    </row>
    <row r="10" spans="1:8" x14ac:dyDescent="0.3">
      <c r="A10" s="205"/>
      <c r="B10" s="205"/>
      <c r="C10" s="205"/>
      <c r="D10" s="205"/>
      <c r="E10" s="205"/>
      <c r="F10" s="205"/>
      <c r="G10" s="205"/>
      <c r="H10" s="205"/>
    </row>
    <row r="12" spans="1:8" x14ac:dyDescent="0.3">
      <c r="A12" s="2" t="s">
        <v>7</v>
      </c>
    </row>
    <row r="13" spans="1:8" x14ac:dyDescent="0.3">
      <c r="A13" s="201" t="s">
        <v>8</v>
      </c>
      <c r="B13" s="202"/>
      <c r="C13" s="202"/>
      <c r="D13" s="202"/>
      <c r="E13" s="202"/>
      <c r="F13" s="202"/>
      <c r="G13" s="202"/>
      <c r="H13" s="203"/>
    </row>
    <row r="14" spans="1:8" x14ac:dyDescent="0.3">
      <c r="A14" s="204"/>
      <c r="B14" s="205"/>
      <c r="C14" s="205"/>
      <c r="D14" s="205"/>
      <c r="E14" s="205"/>
      <c r="F14" s="205"/>
      <c r="G14" s="205"/>
      <c r="H14" s="206"/>
    </row>
    <row r="15" spans="1:8" x14ac:dyDescent="0.3">
      <c r="A15" s="207"/>
      <c r="B15" s="208"/>
      <c r="C15" s="208"/>
      <c r="D15" s="208"/>
      <c r="E15" s="208"/>
      <c r="F15" s="208"/>
      <c r="G15" s="208"/>
      <c r="H15" s="209"/>
    </row>
    <row r="17" spans="1:8" x14ac:dyDescent="0.3">
      <c r="A17" s="2" t="s">
        <v>9</v>
      </c>
    </row>
    <row r="18" spans="1:8" x14ac:dyDescent="0.3">
      <c r="A18" s="201" t="s">
        <v>10</v>
      </c>
      <c r="B18" s="202"/>
      <c r="C18" s="202"/>
      <c r="D18" s="202"/>
      <c r="E18" s="202"/>
      <c r="F18" s="202"/>
      <c r="G18" s="202"/>
      <c r="H18" s="203"/>
    </row>
    <row r="20" spans="1:8" x14ac:dyDescent="0.3">
      <c r="A20" s="2" t="s">
        <v>11</v>
      </c>
    </row>
    <row r="21" spans="1:8" x14ac:dyDescent="0.3">
      <c r="A21" s="201" t="s">
        <v>12</v>
      </c>
      <c r="B21" s="202"/>
      <c r="C21" s="202"/>
      <c r="D21" s="202"/>
      <c r="E21" s="202"/>
    </row>
  </sheetData>
  <mergeCells count="4">
    <mergeCell ref="A13:H15"/>
    <mergeCell ref="A18:H18"/>
    <mergeCell ref="A21:E21"/>
    <mergeCell ref="A7:H10"/>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0000"/>
    <pageSetUpPr fitToPage="1"/>
  </sheetPr>
  <dimension ref="A1:E37"/>
  <sheetViews>
    <sheetView zoomScale="66" zoomScaleNormal="66" zoomScaleSheetLayoutView="90" workbookViewId="0"/>
  </sheetViews>
  <sheetFormatPr defaultColWidth="9.15234375" defaultRowHeight="12.45" x14ac:dyDescent="0.3"/>
  <cols>
    <col min="1" max="1" width="30.53515625" style="130" customWidth="1"/>
    <col min="2" max="2" width="45.69140625" style="130" customWidth="1"/>
    <col min="3" max="3" width="70.84375" style="130" customWidth="1"/>
    <col min="4" max="5" width="10.69140625" style="130" customWidth="1"/>
    <col min="6" max="16384" width="9.15234375" style="130"/>
  </cols>
  <sheetData>
    <row r="1" spans="1:5" x14ac:dyDescent="0.3">
      <c r="A1" s="129" t="s">
        <v>50</v>
      </c>
      <c r="B1" s="129"/>
    </row>
    <row r="2" spans="1:5" x14ac:dyDescent="0.3">
      <c r="A2" s="129"/>
      <c r="B2" s="151"/>
    </row>
    <row r="3" spans="1:5" x14ac:dyDescent="0.3">
      <c r="A3" s="129"/>
      <c r="B3" s="151"/>
    </row>
    <row r="4" spans="1:5" s="132" customFormat="1" ht="24.9" x14ac:dyDescent="0.3">
      <c r="A4" s="131" t="s">
        <v>51</v>
      </c>
      <c r="B4" s="131" t="s">
        <v>52</v>
      </c>
      <c r="C4" s="163" t="s">
        <v>11</v>
      </c>
      <c r="D4" s="99" t="s">
        <v>53</v>
      </c>
      <c r="E4" s="100" t="s">
        <v>54</v>
      </c>
    </row>
    <row r="5" spans="1:5" s="132" customFormat="1" ht="38.6" x14ac:dyDescent="0.3">
      <c r="A5" s="136" t="s">
        <v>55</v>
      </c>
      <c r="B5" s="136"/>
      <c r="C5" s="137"/>
    </row>
    <row r="6" spans="1:5" s="132" customFormat="1" ht="128.6" x14ac:dyDescent="0.3">
      <c r="A6" s="138" t="s">
        <v>56</v>
      </c>
      <c r="B6" s="136" t="s">
        <v>57</v>
      </c>
      <c r="C6" s="162"/>
      <c r="D6" s="160"/>
      <c r="E6" s="166"/>
    </row>
    <row r="7" spans="1:5" s="132" customFormat="1" ht="24.9" x14ac:dyDescent="0.3">
      <c r="A7" s="139" t="s">
        <v>58</v>
      </c>
      <c r="B7" s="139"/>
      <c r="C7" s="137"/>
      <c r="D7" s="159"/>
      <c r="E7" s="159"/>
    </row>
    <row r="8" spans="1:5" s="132" customFormat="1" ht="102.9" x14ac:dyDescent="0.3">
      <c r="A8" s="136" t="s">
        <v>59</v>
      </c>
      <c r="B8" s="136"/>
      <c r="C8" s="137"/>
      <c r="D8" s="159"/>
      <c r="E8" s="159"/>
    </row>
    <row r="9" spans="1:5" s="132" customFormat="1" ht="141.44999999999999" x14ac:dyDescent="0.3">
      <c r="A9" s="138" t="s">
        <v>60</v>
      </c>
      <c r="B9" s="136" t="s">
        <v>61</v>
      </c>
      <c r="C9" s="164"/>
      <c r="D9" s="160"/>
      <c r="E9" s="166"/>
    </row>
    <row r="10" spans="1:5" s="132" customFormat="1" ht="24.9" x14ac:dyDescent="0.3">
      <c r="A10" s="139" t="s">
        <v>62</v>
      </c>
      <c r="B10" s="139"/>
      <c r="C10" s="137"/>
      <c r="D10" s="159"/>
      <c r="E10" s="159"/>
    </row>
    <row r="11" spans="1:5" s="132" customFormat="1" ht="64.3" x14ac:dyDescent="0.3">
      <c r="A11" s="136" t="s">
        <v>63</v>
      </c>
      <c r="B11" s="136"/>
      <c r="C11" s="137"/>
      <c r="D11" s="159"/>
      <c r="E11" s="159"/>
    </row>
    <row r="12" spans="1:5" s="132" customFormat="1" ht="115.75" x14ac:dyDescent="0.3">
      <c r="A12" s="138" t="s">
        <v>64</v>
      </c>
      <c r="B12" s="136" t="s">
        <v>65</v>
      </c>
      <c r="C12" s="164"/>
      <c r="D12" s="160"/>
      <c r="E12" s="166"/>
    </row>
    <row r="13" spans="1:5" s="132" customFormat="1" x14ac:dyDescent="0.3">
      <c r="A13" s="137"/>
      <c r="B13" s="137"/>
      <c r="C13" s="137"/>
      <c r="D13" s="159"/>
      <c r="E13" s="159"/>
    </row>
    <row r="14" spans="1:5" s="132" customFormat="1" x14ac:dyDescent="0.3">
      <c r="A14" s="139" t="s">
        <v>66</v>
      </c>
      <c r="B14" s="139"/>
      <c r="C14" s="137"/>
      <c r="D14" s="159"/>
      <c r="E14" s="159"/>
    </row>
    <row r="15" spans="1:5" s="132" customFormat="1" ht="90" x14ac:dyDescent="0.3">
      <c r="A15" s="136" t="s">
        <v>67</v>
      </c>
      <c r="C15" s="137"/>
      <c r="D15" s="159"/>
      <c r="E15" s="159"/>
    </row>
    <row r="16" spans="1:5" s="132" customFormat="1" ht="102.9" x14ac:dyDescent="0.3">
      <c r="A16" s="138" t="s">
        <v>68</v>
      </c>
      <c r="B16" s="136" t="s">
        <v>69</v>
      </c>
      <c r="C16" s="164"/>
      <c r="D16" s="160"/>
      <c r="E16" s="166"/>
    </row>
    <row r="17" spans="1:5" s="132" customFormat="1" ht="37.299999999999997" x14ac:dyDescent="0.3">
      <c r="A17" s="139" t="s">
        <v>70</v>
      </c>
      <c r="B17" s="139"/>
      <c r="C17" s="137"/>
      <c r="D17" s="159"/>
      <c r="E17" s="159"/>
    </row>
    <row r="18" spans="1:5" s="132" customFormat="1" ht="64.3" x14ac:dyDescent="0.3">
      <c r="A18" s="136" t="s">
        <v>71</v>
      </c>
      <c r="B18" s="136"/>
      <c r="C18" s="137"/>
      <c r="D18" s="159"/>
      <c r="E18" s="159"/>
    </row>
    <row r="19" spans="1:5" s="132" customFormat="1" ht="77.150000000000006" x14ac:dyDescent="0.3">
      <c r="A19" s="138" t="s">
        <v>72</v>
      </c>
      <c r="B19" s="136" t="s">
        <v>73</v>
      </c>
      <c r="C19" s="164"/>
      <c r="D19" s="160"/>
      <c r="E19" s="166"/>
    </row>
    <row r="20" spans="1:5" s="132" customFormat="1" x14ac:dyDescent="0.3">
      <c r="A20" s="137"/>
      <c r="B20" s="137"/>
      <c r="C20" s="137"/>
      <c r="D20" s="159"/>
      <c r="E20" s="159"/>
    </row>
    <row r="21" spans="1:5" s="132" customFormat="1" x14ac:dyDescent="0.3">
      <c r="A21" s="139" t="s">
        <v>74</v>
      </c>
      <c r="B21" s="139"/>
      <c r="C21" s="137"/>
      <c r="D21" s="159"/>
      <c r="E21" s="159"/>
    </row>
    <row r="22" spans="1:5" s="132" customFormat="1" ht="25.75" x14ac:dyDescent="0.3">
      <c r="A22" s="136" t="s">
        <v>75</v>
      </c>
      <c r="B22" s="136"/>
      <c r="C22" s="137"/>
      <c r="D22" s="159"/>
      <c r="E22" s="159"/>
    </row>
    <row r="23" spans="1:5" s="132" customFormat="1" ht="90" x14ac:dyDescent="0.3">
      <c r="A23" s="138" t="s">
        <v>76</v>
      </c>
      <c r="B23" s="136" t="s">
        <v>77</v>
      </c>
      <c r="C23" s="164"/>
      <c r="D23" s="160"/>
      <c r="E23" s="166"/>
    </row>
    <row r="24" spans="1:5" s="132" customFormat="1" x14ac:dyDescent="0.3">
      <c r="A24" s="139" t="s">
        <v>78</v>
      </c>
      <c r="B24" s="139"/>
      <c r="C24" s="137"/>
      <c r="D24" s="159"/>
      <c r="E24" s="159"/>
    </row>
    <row r="25" spans="1:5" s="132" customFormat="1" ht="90" x14ac:dyDescent="0.3">
      <c r="A25" s="136" t="s">
        <v>79</v>
      </c>
      <c r="B25" s="136"/>
      <c r="C25" s="137"/>
      <c r="D25" s="159"/>
      <c r="E25" s="159"/>
    </row>
    <row r="26" spans="1:5" s="132" customFormat="1" ht="74.599999999999994" x14ac:dyDescent="0.3">
      <c r="A26" s="138" t="s">
        <v>80</v>
      </c>
      <c r="B26" s="136" t="s">
        <v>81</v>
      </c>
      <c r="C26" s="164"/>
      <c r="D26" s="160"/>
      <c r="E26" s="166"/>
    </row>
    <row r="27" spans="1:5" s="132" customFormat="1" ht="24.9" x14ac:dyDescent="0.3">
      <c r="A27" s="139" t="s">
        <v>82</v>
      </c>
      <c r="B27" s="139"/>
      <c r="C27" s="137"/>
      <c r="D27" s="159"/>
      <c r="E27" s="159"/>
    </row>
    <row r="28" spans="1:5" s="132" customFormat="1" ht="51.45" x14ac:dyDescent="0.3">
      <c r="A28" s="136" t="s">
        <v>83</v>
      </c>
      <c r="B28" s="136"/>
      <c r="C28" s="137"/>
      <c r="D28" s="159"/>
      <c r="E28" s="159"/>
    </row>
    <row r="29" spans="1:5" s="132" customFormat="1" ht="24.9" x14ac:dyDescent="0.3">
      <c r="A29" s="138" t="s">
        <v>84</v>
      </c>
      <c r="B29" s="138"/>
      <c r="C29" s="137"/>
      <c r="D29" s="159"/>
      <c r="E29" s="159"/>
    </row>
    <row r="30" spans="1:5" s="132" customFormat="1" ht="25.75" x14ac:dyDescent="0.3">
      <c r="A30" s="136" t="s">
        <v>85</v>
      </c>
      <c r="B30" s="136"/>
      <c r="C30" s="137"/>
      <c r="D30" s="159"/>
      <c r="E30" s="159"/>
    </row>
    <row r="31" spans="1:5" s="132" customFormat="1" ht="62.15" x14ac:dyDescent="0.3">
      <c r="A31" s="139" t="s">
        <v>86</v>
      </c>
      <c r="C31" s="164"/>
      <c r="D31" s="160"/>
      <c r="E31" s="166"/>
    </row>
    <row r="32" spans="1:5" s="132" customFormat="1" x14ac:dyDescent="0.3">
      <c r="A32" s="140"/>
      <c r="B32" s="140"/>
      <c r="C32" s="137"/>
      <c r="D32" s="159"/>
      <c r="E32"/>
    </row>
    <row r="33" spans="1:5" s="132" customFormat="1" ht="12.75" customHeight="1" x14ac:dyDescent="0.3">
      <c r="A33" s="130"/>
      <c r="B33" s="130"/>
      <c r="C33" s="130"/>
      <c r="D33" s="159"/>
      <c r="E33"/>
    </row>
    <row r="34" spans="1:5" s="132" customFormat="1" ht="22.3" x14ac:dyDescent="0.5">
      <c r="A34" s="52" t="s">
        <v>87</v>
      </c>
      <c r="B34" s="130"/>
      <c r="C34" s="163" t="s">
        <v>88</v>
      </c>
      <c r="D34" s="99" t="s">
        <v>89</v>
      </c>
      <c r="E34"/>
    </row>
    <row r="35" spans="1:5" s="132" customFormat="1" ht="40" customHeight="1" x14ac:dyDescent="0.3">
      <c r="A35" s="130"/>
      <c r="B35" s="130"/>
      <c r="C35" s="164"/>
      <c r="D35" s="160"/>
      <c r="E35"/>
    </row>
    <row r="36" spans="1:5" x14ac:dyDescent="0.3">
      <c r="D36" s="132"/>
      <c r="E36" s="132"/>
    </row>
    <row r="37" spans="1:5" x14ac:dyDescent="0.3">
      <c r="D37" s="132"/>
      <c r="E37" s="132"/>
    </row>
  </sheetData>
  <conditionalFormatting sqref="D6">
    <cfRule type="cellIs" dxfId="104" priority="85" operator="equal">
      <formula>"G"</formula>
    </cfRule>
    <cfRule type="cellIs" dxfId="103" priority="86" operator="equal">
      <formula>"A"</formula>
    </cfRule>
    <cfRule type="cellIs" dxfId="102" priority="87" operator="equal">
      <formula>"R"</formula>
    </cfRule>
  </conditionalFormatting>
  <conditionalFormatting sqref="D9">
    <cfRule type="cellIs" dxfId="101" priority="82" operator="equal">
      <formula>"G"</formula>
    </cfRule>
    <cfRule type="cellIs" dxfId="100" priority="83" operator="equal">
      <formula>"A"</formula>
    </cfRule>
    <cfRule type="cellIs" dxfId="99" priority="84" operator="equal">
      <formula>"R"</formula>
    </cfRule>
  </conditionalFormatting>
  <conditionalFormatting sqref="D12">
    <cfRule type="cellIs" dxfId="98" priority="79" operator="equal">
      <formula>"G"</formula>
    </cfRule>
    <cfRule type="cellIs" dxfId="97" priority="80" operator="equal">
      <formula>"A"</formula>
    </cfRule>
    <cfRule type="cellIs" dxfId="96" priority="81" operator="equal">
      <formula>"R"</formula>
    </cfRule>
  </conditionalFormatting>
  <conditionalFormatting sqref="D16">
    <cfRule type="cellIs" dxfId="95" priority="76" operator="equal">
      <formula>"G"</formula>
    </cfRule>
    <cfRule type="cellIs" dxfId="94" priority="77" operator="equal">
      <formula>"A"</formula>
    </cfRule>
    <cfRule type="cellIs" dxfId="93" priority="78" operator="equal">
      <formula>"R"</formula>
    </cfRule>
  </conditionalFormatting>
  <conditionalFormatting sqref="D19">
    <cfRule type="cellIs" dxfId="92" priority="73" operator="equal">
      <formula>"G"</formula>
    </cfRule>
    <cfRule type="cellIs" dxfId="91" priority="74" operator="equal">
      <formula>"A"</formula>
    </cfRule>
    <cfRule type="cellIs" dxfId="90" priority="75" operator="equal">
      <formula>"R"</formula>
    </cfRule>
  </conditionalFormatting>
  <conditionalFormatting sqref="D23">
    <cfRule type="cellIs" dxfId="89" priority="70" operator="equal">
      <formula>"G"</formula>
    </cfRule>
    <cfRule type="cellIs" dxfId="88" priority="71" operator="equal">
      <formula>"A"</formula>
    </cfRule>
    <cfRule type="cellIs" dxfId="87" priority="72" operator="equal">
      <formula>"R"</formula>
    </cfRule>
  </conditionalFormatting>
  <conditionalFormatting sqref="D26">
    <cfRule type="cellIs" dxfId="86" priority="67" operator="equal">
      <formula>"G"</formula>
    </cfRule>
    <cfRule type="cellIs" dxfId="85" priority="68" operator="equal">
      <formula>"A"</formula>
    </cfRule>
    <cfRule type="cellIs" dxfId="84" priority="69" operator="equal">
      <formula>"R"</formula>
    </cfRule>
  </conditionalFormatting>
  <conditionalFormatting sqref="D31">
    <cfRule type="cellIs" dxfId="83" priority="64" operator="equal">
      <formula>"G"</formula>
    </cfRule>
    <cfRule type="cellIs" dxfId="82" priority="65" operator="equal">
      <formula>"A"</formula>
    </cfRule>
    <cfRule type="cellIs" dxfId="81" priority="66" operator="equal">
      <formula>"R"</formula>
    </cfRule>
  </conditionalFormatting>
  <conditionalFormatting sqref="D35">
    <cfRule type="cellIs" dxfId="80" priority="55" operator="equal">
      <formula>"G"</formula>
    </cfRule>
    <cfRule type="cellIs" dxfId="79" priority="56" operator="equal">
      <formula>"A"</formula>
    </cfRule>
    <cfRule type="cellIs" dxfId="78" priority="57" operator="equal">
      <formula>"R"</formula>
    </cfRule>
  </conditionalFormatting>
  <dataValidations count="1">
    <dataValidation type="list" allowBlank="1" showInputMessage="1" showErrorMessage="1" sqref="D6 D9 D12 D16 D19 D23 D26 D31 D35" xr:uid="{00000000-0002-0000-0900-000000000000}">
      <formula1>"R,A,G"</formula1>
    </dataValidation>
  </dataValidations>
  <pageMargins left="0.7" right="0.7" top="0.75" bottom="0.75" header="0.3" footer="0.3"/>
  <pageSetup paperSize="8" scale="63"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C000"/>
    <pageSetUpPr fitToPage="1"/>
  </sheetPr>
  <dimension ref="A1:N27"/>
  <sheetViews>
    <sheetView zoomScaleNormal="100" zoomScaleSheetLayoutView="100" workbookViewId="0">
      <selection activeCell="A8" sqref="A8:A15"/>
    </sheetView>
  </sheetViews>
  <sheetFormatPr defaultColWidth="8.69140625" defaultRowHeight="24" customHeight="1" x14ac:dyDescent="0.3"/>
  <cols>
    <col min="1" max="1" width="19.84375" style="82" bestFit="1" customWidth="1"/>
    <col min="2" max="2" width="20.3828125" style="81" customWidth="1"/>
    <col min="3" max="6" width="18.3046875" style="82" customWidth="1"/>
    <col min="7" max="7" width="20.3828125" style="82" customWidth="1"/>
    <col min="8" max="8" width="27.84375" style="98" customWidth="1"/>
    <col min="9" max="9" width="9.53515625" style="98" customWidth="1"/>
    <col min="10" max="11" width="25.69140625" style="98" customWidth="1"/>
    <col min="12" max="12" width="18.3828125" style="98" customWidth="1"/>
    <col min="13" max="13" width="8.15234375" style="98" customWidth="1"/>
    <col min="14" max="14" width="8.69140625" style="98"/>
    <col min="15" max="16384" width="8.69140625" style="82"/>
  </cols>
  <sheetData>
    <row r="1" spans="1:11" ht="24" customHeight="1" x14ac:dyDescent="0.4">
      <c r="A1" s="80" t="s">
        <v>90</v>
      </c>
      <c r="H1" s="100" t="s">
        <v>91</v>
      </c>
      <c r="I1" s="59"/>
    </row>
    <row r="2" spans="1:11" ht="24" customHeight="1" thickBot="1" x14ac:dyDescent="0.35">
      <c r="H2" s="213" t="s">
        <v>92</v>
      </c>
      <c r="I2" s="213"/>
      <c r="J2" s="213"/>
      <c r="K2" s="213"/>
    </row>
    <row r="3" spans="1:11" ht="41.6" thickBot="1" x14ac:dyDescent="0.35">
      <c r="A3" s="83" t="s">
        <v>93</v>
      </c>
      <c r="B3" s="84" t="s">
        <v>94</v>
      </c>
      <c r="C3" s="85" t="s">
        <v>95</v>
      </c>
      <c r="D3" s="86" t="s">
        <v>96</v>
      </c>
      <c r="E3" s="86" t="s">
        <v>97</v>
      </c>
      <c r="F3" s="86" t="s">
        <v>98</v>
      </c>
      <c r="G3" s="87" t="s">
        <v>99</v>
      </c>
      <c r="H3" s="99" t="s">
        <v>100</v>
      </c>
      <c r="I3" s="50" t="s">
        <v>53</v>
      </c>
      <c r="J3" s="37" t="s">
        <v>101</v>
      </c>
      <c r="K3" s="37" t="s">
        <v>102</v>
      </c>
    </row>
    <row r="4" spans="1:11" ht="24" customHeight="1" x14ac:dyDescent="0.3">
      <c r="A4" s="210" t="s">
        <v>103</v>
      </c>
      <c r="B4" s="88" t="s">
        <v>104</v>
      </c>
      <c r="C4" s="89"/>
      <c r="D4" s="90"/>
      <c r="E4" s="90"/>
      <c r="F4" s="90"/>
      <c r="G4" s="91"/>
      <c r="H4" s="101"/>
      <c r="I4" s="102"/>
      <c r="J4" s="102"/>
      <c r="K4" s="102"/>
    </row>
    <row r="5" spans="1:11" ht="24" customHeight="1" x14ac:dyDescent="0.3">
      <c r="A5" s="211"/>
      <c r="B5" s="4" t="s">
        <v>105</v>
      </c>
      <c r="C5" s="92"/>
      <c r="D5" s="93"/>
      <c r="E5" s="93"/>
      <c r="F5" s="93"/>
      <c r="G5" s="94"/>
      <c r="H5" s="101"/>
      <c r="I5" s="102"/>
      <c r="J5" s="102"/>
      <c r="K5" s="102"/>
    </row>
    <row r="6" spans="1:11" ht="24" customHeight="1" x14ac:dyDescent="0.3">
      <c r="A6" s="211"/>
      <c r="B6" s="4" t="s">
        <v>106</v>
      </c>
      <c r="C6" s="92"/>
      <c r="D6" s="93"/>
      <c r="E6" s="93"/>
      <c r="F6" s="93"/>
      <c r="G6" s="94"/>
      <c r="H6" s="101"/>
      <c r="I6" s="102"/>
      <c r="J6" s="102"/>
      <c r="K6" s="102"/>
    </row>
    <row r="7" spans="1:11" ht="24" customHeight="1" thickBot="1" x14ac:dyDescent="0.35">
      <c r="A7" s="212"/>
      <c r="B7" s="5" t="s">
        <v>107</v>
      </c>
      <c r="C7" s="95"/>
      <c r="D7" s="96"/>
      <c r="E7" s="96"/>
      <c r="F7" s="96"/>
      <c r="G7" s="97"/>
      <c r="H7" s="101"/>
      <c r="I7" s="102"/>
      <c r="J7" s="102"/>
      <c r="K7" s="102"/>
    </row>
    <row r="8" spans="1:11" ht="24" customHeight="1" x14ac:dyDescent="0.3">
      <c r="A8" s="210" t="s">
        <v>108</v>
      </c>
      <c r="B8" s="88" t="s">
        <v>109</v>
      </c>
      <c r="C8" s="89"/>
      <c r="D8" s="90"/>
      <c r="E8" s="90"/>
      <c r="F8" s="90"/>
      <c r="G8" s="91"/>
      <c r="H8" s="101"/>
      <c r="I8" s="102"/>
      <c r="J8" s="102"/>
      <c r="K8" s="102"/>
    </row>
    <row r="9" spans="1:11" ht="24" customHeight="1" x14ac:dyDescent="0.3">
      <c r="A9" s="211"/>
      <c r="B9" s="4" t="s">
        <v>110</v>
      </c>
      <c r="C9" s="92"/>
      <c r="D9" s="93"/>
      <c r="E9" s="93"/>
      <c r="F9" s="93"/>
      <c r="G9" s="94"/>
      <c r="H9" s="101"/>
      <c r="I9" s="102"/>
      <c r="J9" s="102"/>
      <c r="K9" s="102"/>
    </row>
    <row r="10" spans="1:11" ht="24" customHeight="1" x14ac:dyDescent="0.3">
      <c r="A10" s="211"/>
      <c r="B10" s="4" t="s">
        <v>111</v>
      </c>
      <c r="C10" s="92"/>
      <c r="D10" s="93"/>
      <c r="E10" s="93"/>
      <c r="F10" s="93"/>
      <c r="G10" s="94"/>
      <c r="H10" s="101"/>
      <c r="I10" s="102"/>
      <c r="J10" s="102"/>
      <c r="K10" s="102"/>
    </row>
    <row r="11" spans="1:11" ht="24" customHeight="1" x14ac:dyDescent="0.3">
      <c r="A11" s="211"/>
      <c r="B11" s="4" t="s">
        <v>112</v>
      </c>
      <c r="C11" s="92"/>
      <c r="D11" s="93"/>
      <c r="E11" s="93"/>
      <c r="F11" s="93"/>
      <c r="G11" s="94"/>
      <c r="H11" s="101"/>
      <c r="I11" s="102"/>
      <c r="J11" s="102"/>
      <c r="K11" s="102"/>
    </row>
    <row r="12" spans="1:11" ht="24" customHeight="1" x14ac:dyDescent="0.3">
      <c r="A12" s="211"/>
      <c r="B12" s="4" t="s">
        <v>113</v>
      </c>
      <c r="C12" s="92"/>
      <c r="D12" s="93"/>
      <c r="E12" s="93"/>
      <c r="F12" s="93"/>
      <c r="G12" s="94"/>
      <c r="H12" s="101"/>
      <c r="I12" s="102"/>
      <c r="J12" s="102"/>
      <c r="K12" s="102"/>
    </row>
    <row r="13" spans="1:11" ht="24" customHeight="1" x14ac:dyDescent="0.3">
      <c r="A13" s="211"/>
      <c r="B13" s="4" t="s">
        <v>114</v>
      </c>
      <c r="C13" s="92"/>
      <c r="D13" s="93"/>
      <c r="E13" s="93"/>
      <c r="F13" s="93"/>
      <c r="G13" s="94"/>
      <c r="H13" s="101"/>
      <c r="I13" s="102"/>
      <c r="J13" s="102"/>
      <c r="K13" s="102"/>
    </row>
    <row r="14" spans="1:11" ht="24" customHeight="1" x14ac:dyDescent="0.3">
      <c r="A14" s="211"/>
      <c r="B14" s="4" t="s">
        <v>115</v>
      </c>
      <c r="C14" s="92"/>
      <c r="D14" s="93"/>
      <c r="E14" s="93"/>
      <c r="F14" s="93"/>
      <c r="G14" s="94"/>
      <c r="H14" s="101"/>
      <c r="I14" s="102"/>
      <c r="J14" s="102"/>
      <c r="K14" s="102"/>
    </row>
    <row r="15" spans="1:11" ht="24" customHeight="1" thickBot="1" x14ac:dyDescent="0.35">
      <c r="A15" s="212"/>
      <c r="B15" s="5" t="s">
        <v>116</v>
      </c>
      <c r="C15" s="95"/>
      <c r="D15" s="96"/>
      <c r="E15" s="96"/>
      <c r="F15" s="96"/>
      <c r="G15" s="97"/>
      <c r="H15" s="101"/>
      <c r="I15" s="102"/>
      <c r="J15" s="102"/>
      <c r="K15" s="102"/>
    </row>
    <row r="16" spans="1:11" ht="24" customHeight="1" x14ac:dyDescent="0.3">
      <c r="A16" s="210" t="s">
        <v>117</v>
      </c>
      <c r="B16" s="88" t="s">
        <v>118</v>
      </c>
      <c r="C16" s="89"/>
      <c r="D16" s="90"/>
      <c r="E16" s="90"/>
      <c r="F16" s="90"/>
      <c r="G16" s="91"/>
      <c r="H16" s="101"/>
      <c r="I16" s="102"/>
      <c r="J16" s="102"/>
      <c r="K16" s="102"/>
    </row>
    <row r="17" spans="1:11" ht="24" customHeight="1" x14ac:dyDescent="0.3">
      <c r="A17" s="211"/>
      <c r="B17" s="4" t="s">
        <v>119</v>
      </c>
      <c r="C17" s="92"/>
      <c r="D17" s="93"/>
      <c r="E17" s="93"/>
      <c r="F17" s="93"/>
      <c r="G17" s="94"/>
      <c r="H17" s="101"/>
      <c r="I17" s="102"/>
      <c r="J17" s="102"/>
      <c r="K17" s="102"/>
    </row>
    <row r="18" spans="1:11" ht="24" customHeight="1" x14ac:dyDescent="0.3">
      <c r="A18" s="211"/>
      <c r="B18" s="4" t="s">
        <v>120</v>
      </c>
      <c r="C18" s="92"/>
      <c r="D18" s="93"/>
      <c r="E18" s="93"/>
      <c r="F18" s="93"/>
      <c r="G18" s="94"/>
      <c r="H18" s="101"/>
      <c r="I18" s="102"/>
      <c r="J18" s="102"/>
      <c r="K18" s="102"/>
    </row>
    <row r="19" spans="1:11" ht="24" customHeight="1" x14ac:dyDescent="0.3">
      <c r="A19" s="211"/>
      <c r="B19" s="4" t="s">
        <v>121</v>
      </c>
      <c r="C19" s="92"/>
      <c r="D19" s="93"/>
      <c r="E19" s="93"/>
      <c r="F19" s="93"/>
      <c r="G19" s="94"/>
      <c r="H19" s="101"/>
      <c r="I19" s="102"/>
      <c r="J19" s="102"/>
      <c r="K19" s="102"/>
    </row>
    <row r="20" spans="1:11" ht="24" customHeight="1" x14ac:dyDescent="0.3">
      <c r="A20" s="211"/>
      <c r="B20" s="4" t="s">
        <v>122</v>
      </c>
      <c r="C20" s="92"/>
      <c r="D20" s="93"/>
      <c r="E20" s="93"/>
      <c r="F20" s="93"/>
      <c r="G20" s="94"/>
      <c r="H20" s="101"/>
      <c r="I20" s="102"/>
      <c r="J20" s="102"/>
      <c r="K20" s="102"/>
    </row>
    <row r="21" spans="1:11" ht="24" customHeight="1" x14ac:dyDescent="0.3">
      <c r="A21" s="211"/>
      <c r="B21" s="4" t="s">
        <v>123</v>
      </c>
      <c r="C21" s="92"/>
      <c r="D21" s="93"/>
      <c r="E21" s="93"/>
      <c r="F21" s="93"/>
      <c r="G21" s="94"/>
      <c r="H21" s="101"/>
      <c r="I21" s="102"/>
      <c r="J21" s="102"/>
      <c r="K21" s="102"/>
    </row>
    <row r="22" spans="1:11" ht="24" customHeight="1" x14ac:dyDescent="0.3">
      <c r="A22" s="211"/>
      <c r="B22" s="4" t="s">
        <v>124</v>
      </c>
      <c r="C22" s="92"/>
      <c r="D22" s="93"/>
      <c r="E22" s="93"/>
      <c r="F22" s="93"/>
      <c r="G22" s="94"/>
      <c r="H22" s="101"/>
      <c r="I22" s="102"/>
      <c r="J22" s="102"/>
      <c r="K22" s="102"/>
    </row>
    <row r="23" spans="1:11" ht="24" customHeight="1" x14ac:dyDescent="0.3">
      <c r="A23" s="211"/>
      <c r="B23" s="4" t="s">
        <v>125</v>
      </c>
      <c r="C23" s="92"/>
      <c r="D23" s="93"/>
      <c r="E23" s="93"/>
      <c r="F23" s="93"/>
      <c r="G23" s="94"/>
      <c r="H23" s="101"/>
      <c r="I23" s="102"/>
      <c r="J23" s="102"/>
      <c r="K23" s="102"/>
    </row>
    <row r="24" spans="1:11" ht="24" customHeight="1" x14ac:dyDescent="0.3">
      <c r="A24" s="211"/>
      <c r="B24" s="4" t="s">
        <v>126</v>
      </c>
      <c r="C24" s="92"/>
      <c r="D24" s="93"/>
      <c r="E24" s="93"/>
      <c r="F24" s="93"/>
      <c r="G24" s="94"/>
      <c r="H24" s="101"/>
      <c r="I24" s="102"/>
      <c r="J24" s="102"/>
      <c r="K24" s="102"/>
    </row>
    <row r="25" spans="1:11" ht="24" customHeight="1" thickBot="1" x14ac:dyDescent="0.35">
      <c r="A25" s="212"/>
      <c r="B25" s="5" t="s">
        <v>127</v>
      </c>
      <c r="C25" s="95"/>
      <c r="D25" s="96"/>
      <c r="E25" s="96"/>
      <c r="F25" s="96"/>
      <c r="G25" s="97"/>
      <c r="H25" s="101"/>
      <c r="I25" s="102"/>
      <c r="J25" s="102"/>
      <c r="K25" s="102"/>
    </row>
    <row r="26" spans="1:11" ht="24" customHeight="1" x14ac:dyDescent="0.3">
      <c r="A26" s="210" t="s">
        <v>128</v>
      </c>
      <c r="B26" s="88" t="s">
        <v>129</v>
      </c>
      <c r="C26" s="89"/>
      <c r="D26" s="90"/>
      <c r="E26" s="90"/>
      <c r="F26" s="90"/>
      <c r="G26" s="91"/>
      <c r="H26" s="101"/>
      <c r="I26" s="102"/>
      <c r="J26" s="102"/>
      <c r="K26" s="102"/>
    </row>
    <row r="27" spans="1:11" ht="24" customHeight="1" thickBot="1" x14ac:dyDescent="0.35">
      <c r="A27" s="212"/>
      <c r="B27" s="5" t="s">
        <v>130</v>
      </c>
      <c r="C27" s="95"/>
      <c r="D27" s="96"/>
      <c r="E27" s="96"/>
      <c r="F27" s="96"/>
      <c r="G27" s="97"/>
      <c r="H27" s="101"/>
      <c r="I27" s="102"/>
      <c r="J27" s="102"/>
      <c r="K27" s="102"/>
    </row>
  </sheetData>
  <mergeCells count="5">
    <mergeCell ref="A4:A7"/>
    <mergeCell ref="A8:A15"/>
    <mergeCell ref="A16:A25"/>
    <mergeCell ref="A26:A27"/>
    <mergeCell ref="H2:K2"/>
  </mergeCells>
  <pageMargins left="0.35433070866141736" right="0.74803149606299213" top="0.39370078740157483" bottom="0.39370078740157483" header="0.51181102362204722" footer="0.51181102362204722"/>
  <pageSetup paperSize="8" scale="89"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C000"/>
  </sheetPr>
  <dimension ref="A1:E74"/>
  <sheetViews>
    <sheetView zoomScale="70" zoomScaleNormal="70" workbookViewId="0"/>
  </sheetViews>
  <sheetFormatPr defaultColWidth="9.15234375" defaultRowHeight="14.6" x14ac:dyDescent="0.4"/>
  <cols>
    <col min="1" max="1" width="73.3828125" style="170" customWidth="1"/>
    <col min="2" max="2" width="24.15234375" style="170" customWidth="1"/>
    <col min="3" max="3" width="70.69140625" style="170" customWidth="1"/>
    <col min="4" max="5" width="10.69140625" style="170" customWidth="1"/>
    <col min="6" max="16384" width="9.15234375" style="170"/>
  </cols>
  <sheetData>
    <row r="1" spans="1:5" ht="32.25" customHeight="1" x14ac:dyDescent="0.4">
      <c r="A1" s="168" t="s">
        <v>131</v>
      </c>
      <c r="B1"/>
      <c r="C1"/>
      <c r="D1"/>
    </row>
    <row r="2" spans="1:5" ht="20.25" customHeight="1" x14ac:dyDescent="0.4">
      <c r="A2" s="171"/>
      <c r="B2"/>
      <c r="C2"/>
      <c r="D2" s="169"/>
      <c r="E2" s="172"/>
    </row>
    <row r="3" spans="1:5" ht="38.25" customHeight="1" x14ac:dyDescent="0.4">
      <c r="A3" s="171"/>
      <c r="B3" s="167"/>
      <c r="C3" s="172" t="s">
        <v>11</v>
      </c>
      <c r="D3" s="173" t="s">
        <v>132</v>
      </c>
      <c r="E3" s="167" t="s">
        <v>54</v>
      </c>
    </row>
    <row r="4" spans="1:5" ht="37.5" customHeight="1" x14ac:dyDescent="0.4">
      <c r="A4" s="168" t="s">
        <v>133</v>
      </c>
    </row>
    <row r="5" spans="1:5" ht="19.5" customHeight="1" x14ac:dyDescent="0.4">
      <c r="A5" s="174" t="s">
        <v>134</v>
      </c>
      <c r="C5" s="175"/>
      <c r="D5" s="160"/>
      <c r="E5" s="176"/>
    </row>
    <row r="6" spans="1:5" ht="36" customHeight="1" x14ac:dyDescent="0.4">
      <c r="A6" s="174" t="s">
        <v>135</v>
      </c>
      <c r="C6" s="175"/>
      <c r="D6" s="160"/>
      <c r="E6" s="176"/>
    </row>
    <row r="7" spans="1:5" ht="62.25" customHeight="1" x14ac:dyDescent="0.4">
      <c r="A7" s="174" t="s">
        <v>136</v>
      </c>
      <c r="C7" s="175"/>
      <c r="D7" s="160"/>
      <c r="E7" s="176"/>
    </row>
    <row r="9" spans="1:5" ht="15" customHeight="1" x14ac:dyDescent="0.4">
      <c r="A9" s="178" t="s">
        <v>137</v>
      </c>
    </row>
    <row r="10" spans="1:5" ht="99" x14ac:dyDescent="0.4">
      <c r="A10" s="174" t="s">
        <v>138</v>
      </c>
      <c r="C10" s="175"/>
      <c r="D10" s="160"/>
      <c r="E10" s="176"/>
    </row>
    <row r="11" spans="1:5" ht="141.44999999999999" x14ac:dyDescent="0.4">
      <c r="A11" s="174" t="s">
        <v>139</v>
      </c>
      <c r="C11" s="175"/>
      <c r="D11" s="160"/>
      <c r="E11" s="176"/>
    </row>
    <row r="12" spans="1:5" ht="28.3" x14ac:dyDescent="0.4">
      <c r="A12" s="174" t="s">
        <v>140</v>
      </c>
      <c r="C12" s="175"/>
      <c r="D12" s="160"/>
      <c r="E12" s="176"/>
    </row>
    <row r="13" spans="1:5" ht="28.3" x14ac:dyDescent="0.4">
      <c r="A13" s="174" t="s">
        <v>141</v>
      </c>
      <c r="C13" s="175"/>
      <c r="D13" s="160"/>
      <c r="E13" s="176"/>
    </row>
    <row r="14" spans="1:5" ht="28.3" x14ac:dyDescent="0.4">
      <c r="A14" s="174" t="s">
        <v>142</v>
      </c>
      <c r="C14" s="175"/>
      <c r="D14" s="160"/>
      <c r="E14" s="176"/>
    </row>
    <row r="15" spans="1:5" ht="56.6" x14ac:dyDescent="0.4">
      <c r="A15" s="174" t="s">
        <v>143</v>
      </c>
      <c r="C15" s="175"/>
      <c r="D15" s="160"/>
      <c r="E15" s="176"/>
    </row>
    <row r="16" spans="1:5" x14ac:dyDescent="0.4">
      <c r="A16" s="174"/>
    </row>
    <row r="17" spans="1:5" ht="15" x14ac:dyDescent="0.4">
      <c r="A17" s="178" t="s">
        <v>144</v>
      </c>
    </row>
    <row r="18" spans="1:5" x14ac:dyDescent="0.4">
      <c r="A18" s="174" t="s">
        <v>145</v>
      </c>
      <c r="C18" s="175"/>
      <c r="D18" s="160"/>
      <c r="E18" s="176"/>
    </row>
    <row r="19" spans="1:5" ht="56.6" x14ac:dyDescent="0.4">
      <c r="A19" s="174" t="s">
        <v>146</v>
      </c>
      <c r="C19" s="175"/>
      <c r="D19" s="160"/>
      <c r="E19" s="176"/>
    </row>
    <row r="20" spans="1:5" x14ac:dyDescent="0.4">
      <c r="A20" s="174"/>
    </row>
    <row r="21" spans="1:5" ht="15" x14ac:dyDescent="0.4">
      <c r="A21" s="178" t="s">
        <v>147</v>
      </c>
    </row>
    <row r="22" spans="1:5" ht="39.75" customHeight="1" x14ac:dyDescent="0.4">
      <c r="A22" s="174" t="s">
        <v>148</v>
      </c>
      <c r="C22" s="175"/>
      <c r="D22" s="160"/>
      <c r="E22" s="176"/>
    </row>
    <row r="23" spans="1:5" x14ac:dyDescent="0.4">
      <c r="A23" s="174" t="s">
        <v>149</v>
      </c>
      <c r="C23" s="175"/>
      <c r="D23" s="160"/>
      <c r="E23" s="176"/>
    </row>
    <row r="24" spans="1:5" x14ac:dyDescent="0.4">
      <c r="A24" s="174" t="s">
        <v>150</v>
      </c>
      <c r="C24" s="175"/>
      <c r="D24" s="160"/>
      <c r="E24" s="176"/>
    </row>
    <row r="25" spans="1:5" x14ac:dyDescent="0.4">
      <c r="A25" s="177" t="s">
        <v>151</v>
      </c>
      <c r="C25" s="175"/>
      <c r="D25" s="160"/>
      <c r="E25" s="176"/>
    </row>
    <row r="26" spans="1:5" ht="28.3" x14ac:dyDescent="0.4">
      <c r="A26" s="174" t="s">
        <v>152</v>
      </c>
      <c r="C26" s="175"/>
      <c r="D26" s="160"/>
      <c r="E26" s="176"/>
    </row>
    <row r="27" spans="1:5" ht="42.45" x14ac:dyDescent="0.4">
      <c r="A27" s="174" t="s">
        <v>153</v>
      </c>
      <c r="C27" s="175"/>
      <c r="D27" s="160"/>
      <c r="E27" s="176"/>
    </row>
    <row r="28" spans="1:5" x14ac:dyDescent="0.4">
      <c r="A28" s="177"/>
    </row>
    <row r="29" spans="1:5" ht="33.75" customHeight="1" x14ac:dyDescent="0.4">
      <c r="A29" s="183" t="s">
        <v>154</v>
      </c>
    </row>
    <row r="30" spans="1:5" ht="70.75" x14ac:dyDescent="0.4">
      <c r="A30" s="174" t="s">
        <v>155</v>
      </c>
      <c r="C30" s="175"/>
      <c r="D30" s="160"/>
      <c r="E30" s="176"/>
    </row>
    <row r="31" spans="1:5" x14ac:dyDescent="0.4">
      <c r="A31" s="174" t="s">
        <v>156</v>
      </c>
      <c r="C31" s="175"/>
      <c r="D31" s="160"/>
      <c r="E31" s="176"/>
    </row>
    <row r="32" spans="1:5" x14ac:dyDescent="0.4">
      <c r="A32" s="174" t="s">
        <v>157</v>
      </c>
      <c r="C32" s="175"/>
      <c r="D32" s="160"/>
      <c r="E32" s="176"/>
    </row>
    <row r="33" spans="1:5" x14ac:dyDescent="0.4">
      <c r="A33" s="174" t="s">
        <v>158</v>
      </c>
      <c r="C33" s="175"/>
      <c r="D33" s="160"/>
      <c r="E33" s="176"/>
    </row>
    <row r="34" spans="1:5" x14ac:dyDescent="0.4">
      <c r="A34" s="214" t="s">
        <v>159</v>
      </c>
      <c r="B34" s="173" t="s">
        <v>160</v>
      </c>
      <c r="C34" s="175"/>
      <c r="D34" s="160"/>
      <c r="E34" s="176"/>
    </row>
    <row r="35" spans="1:5" x14ac:dyDescent="0.4">
      <c r="A35" s="214"/>
      <c r="B35" s="173" t="s">
        <v>106</v>
      </c>
      <c r="C35" s="175"/>
      <c r="D35" s="160"/>
      <c r="E35" s="176"/>
    </row>
    <row r="36" spans="1:5" x14ac:dyDescent="0.4">
      <c r="A36" s="214"/>
      <c r="B36" s="173" t="s">
        <v>107</v>
      </c>
      <c r="C36" s="175"/>
      <c r="D36" s="160"/>
      <c r="E36" s="176"/>
    </row>
    <row r="37" spans="1:5" x14ac:dyDescent="0.4">
      <c r="A37" s="214"/>
      <c r="B37" s="173" t="s">
        <v>109</v>
      </c>
      <c r="C37" s="175"/>
      <c r="D37" s="160"/>
      <c r="E37" s="176"/>
    </row>
    <row r="38" spans="1:5" x14ac:dyDescent="0.4">
      <c r="A38" s="214"/>
      <c r="B38" s="173" t="s">
        <v>110</v>
      </c>
      <c r="C38" s="175"/>
      <c r="D38" s="160"/>
      <c r="E38" s="176"/>
    </row>
    <row r="39" spans="1:5" x14ac:dyDescent="0.4">
      <c r="A39" s="214"/>
      <c r="B39" s="173" t="s">
        <v>161</v>
      </c>
      <c r="C39" s="175"/>
      <c r="D39" s="160"/>
      <c r="E39" s="176"/>
    </row>
    <row r="40" spans="1:5" x14ac:dyDescent="0.4">
      <c r="A40" s="214"/>
      <c r="B40" s="173" t="s">
        <v>122</v>
      </c>
      <c r="C40" s="175"/>
      <c r="D40" s="160"/>
      <c r="E40" s="176"/>
    </row>
    <row r="41" spans="1:5" ht="24.9" x14ac:dyDescent="0.4">
      <c r="A41" s="214"/>
      <c r="B41" s="173" t="s">
        <v>162</v>
      </c>
      <c r="C41" s="175"/>
      <c r="D41" s="160"/>
      <c r="E41" s="176"/>
    </row>
    <row r="42" spans="1:5" ht="40.5" customHeight="1" x14ac:dyDescent="0.4">
      <c r="A42" s="179" t="s">
        <v>163</v>
      </c>
      <c r="B42" s="173"/>
      <c r="C42" s="175"/>
      <c r="D42" s="160"/>
      <c r="E42" s="176"/>
    </row>
    <row r="43" spans="1:5" ht="38.25" customHeight="1" x14ac:dyDescent="0.4">
      <c r="A43" s="179" t="s">
        <v>164</v>
      </c>
      <c r="B43" s="215" t="s">
        <v>128</v>
      </c>
      <c r="C43" s="175"/>
      <c r="D43" s="160"/>
      <c r="E43" s="176"/>
    </row>
    <row r="44" spans="1:5" ht="33.75" customHeight="1" x14ac:dyDescent="0.4">
      <c r="A44" s="179" t="s">
        <v>165</v>
      </c>
      <c r="B44" s="215"/>
      <c r="C44" s="175"/>
      <c r="D44" s="160"/>
      <c r="E44" s="176"/>
    </row>
    <row r="45" spans="1:5" ht="24.75" customHeight="1" x14ac:dyDescent="0.4">
      <c r="A45" s="174" t="s">
        <v>166</v>
      </c>
      <c r="B45" s="167"/>
      <c r="C45" s="175"/>
      <c r="D45" s="160"/>
      <c r="E45" s="176"/>
    </row>
    <row r="46" spans="1:5" ht="31.5" customHeight="1" x14ac:dyDescent="0.4">
      <c r="A46" s="174" t="s">
        <v>167</v>
      </c>
      <c r="B46" s="167"/>
      <c r="C46" s="175"/>
      <c r="D46" s="160"/>
      <c r="E46" s="176"/>
    </row>
    <row r="47" spans="1:5" x14ac:dyDescent="0.4">
      <c r="A47" s="167"/>
      <c r="B47" s="167"/>
    </row>
    <row r="48" spans="1:5" ht="28.5" customHeight="1" x14ac:dyDescent="0.5">
      <c r="A48" s="182" t="s">
        <v>87</v>
      </c>
      <c r="B48" s="167"/>
      <c r="C48" s="172" t="s">
        <v>88</v>
      </c>
      <c r="D48" s="172" t="s">
        <v>89</v>
      </c>
      <c r="E48" s="171"/>
    </row>
    <row r="49" spans="1:5" ht="19.5" customHeight="1" x14ac:dyDescent="0.4">
      <c r="A49" s="179" t="s">
        <v>168</v>
      </c>
      <c r="B49" s="167"/>
      <c r="C49" s="175"/>
      <c r="D49" s="160"/>
      <c r="E49" s="171"/>
    </row>
    <row r="50" spans="1:5" x14ac:dyDescent="0.4">
      <c r="B50" s="167"/>
      <c r="C50" s="180"/>
      <c r="E50" s="171"/>
    </row>
    <row r="51" spans="1:5" x14ac:dyDescent="0.4">
      <c r="B51" s="167"/>
    </row>
    <row r="52" spans="1:5" x14ac:dyDescent="0.4">
      <c r="B52" s="167"/>
    </row>
    <row r="53" spans="1:5" x14ac:dyDescent="0.4">
      <c r="B53" s="167"/>
    </row>
    <row r="54" spans="1:5" x14ac:dyDescent="0.4">
      <c r="B54" s="167"/>
    </row>
    <row r="55" spans="1:5" x14ac:dyDescent="0.4">
      <c r="B55" s="181"/>
    </row>
    <row r="56" spans="1:5" x14ac:dyDescent="0.4">
      <c r="A56" s="180"/>
      <c r="B56" s="181"/>
    </row>
    <row r="57" spans="1:5" x14ac:dyDescent="0.4">
      <c r="B57" s="181"/>
    </row>
    <row r="58" spans="1:5" x14ac:dyDescent="0.4">
      <c r="B58" s="181"/>
    </row>
    <row r="59" spans="1:5" x14ac:dyDescent="0.4">
      <c r="B59" s="181"/>
    </row>
    <row r="60" spans="1:5" x14ac:dyDescent="0.4">
      <c r="B60" s="181"/>
    </row>
    <row r="61" spans="1:5" x14ac:dyDescent="0.4">
      <c r="B61" s="181"/>
    </row>
    <row r="62" spans="1:5" x14ac:dyDescent="0.4">
      <c r="B62" s="181"/>
    </row>
    <row r="63" spans="1:5" x14ac:dyDescent="0.4">
      <c r="B63" s="181"/>
    </row>
    <row r="64" spans="1:5" x14ac:dyDescent="0.4">
      <c r="B64" s="167"/>
    </row>
    <row r="67" spans="2:2" x14ac:dyDescent="0.4">
      <c r="B67" s="167"/>
    </row>
    <row r="68" spans="2:2" x14ac:dyDescent="0.4">
      <c r="B68" s="167"/>
    </row>
    <row r="69" spans="2:2" x14ac:dyDescent="0.4">
      <c r="B69" s="167"/>
    </row>
    <row r="70" spans="2:2" x14ac:dyDescent="0.4">
      <c r="B70" s="167"/>
    </row>
    <row r="73" spans="2:2" x14ac:dyDescent="0.4">
      <c r="B73" s="167"/>
    </row>
    <row r="74" spans="2:2" x14ac:dyDescent="0.4">
      <c r="B74" s="167"/>
    </row>
  </sheetData>
  <mergeCells count="2">
    <mergeCell ref="A34:A41"/>
    <mergeCell ref="B43:B44"/>
  </mergeCells>
  <conditionalFormatting sqref="D5:D7 D22:D27">
    <cfRule type="cellIs" dxfId="77" priority="43" operator="equal">
      <formula>"G"</formula>
    </cfRule>
    <cfRule type="cellIs" dxfId="76" priority="44" operator="equal">
      <formula>"A"</formula>
    </cfRule>
    <cfRule type="cellIs" dxfId="75" priority="45" operator="equal">
      <formula>"R"</formula>
    </cfRule>
  </conditionalFormatting>
  <conditionalFormatting sqref="D10:D15">
    <cfRule type="cellIs" dxfId="74" priority="49" operator="equal">
      <formula>"G"</formula>
    </cfRule>
    <cfRule type="cellIs" dxfId="73" priority="50" operator="equal">
      <formula>"A"</formula>
    </cfRule>
    <cfRule type="cellIs" dxfId="72" priority="51" operator="equal">
      <formula>"R"</formula>
    </cfRule>
  </conditionalFormatting>
  <conditionalFormatting sqref="D18:D19">
    <cfRule type="cellIs" dxfId="71" priority="46" operator="equal">
      <formula>"G"</formula>
    </cfRule>
    <cfRule type="cellIs" dxfId="70" priority="47" operator="equal">
      <formula>"A"</formula>
    </cfRule>
    <cfRule type="cellIs" dxfId="69" priority="48" operator="equal">
      <formula>"R"</formula>
    </cfRule>
  </conditionalFormatting>
  <conditionalFormatting sqref="D30:D46">
    <cfRule type="cellIs" dxfId="68" priority="40" operator="equal">
      <formula>"G"</formula>
    </cfRule>
    <cfRule type="cellIs" dxfId="67" priority="41" operator="equal">
      <formula>"A"</formula>
    </cfRule>
    <cfRule type="cellIs" dxfId="66" priority="42" operator="equal">
      <formula>"R"</formula>
    </cfRule>
  </conditionalFormatting>
  <conditionalFormatting sqref="D49">
    <cfRule type="cellIs" dxfId="65" priority="37" operator="equal">
      <formula>"G"</formula>
    </cfRule>
    <cfRule type="cellIs" dxfId="64" priority="38" operator="equal">
      <formula>"A"</formula>
    </cfRule>
    <cfRule type="cellIs" dxfId="63" priority="39" operator="equal">
      <formula>"R"</formula>
    </cfRule>
  </conditionalFormatting>
  <dataValidations count="1">
    <dataValidation type="list" allowBlank="1" showInputMessage="1" showErrorMessage="1" sqref="D49 D5:D46" xr:uid="{00000000-0002-0000-0B00-000000000000}">
      <formula1>"R,A,G"</formula1>
    </dataValidation>
  </dataValidations>
  <pageMargins left="0.7" right="0.7" top="0.75" bottom="0.75" header="0.3" footer="0.3"/>
  <pageSetup paperSize="9" orientation="portrait" horizontalDpi="300" verticalDpi="3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FF00"/>
  </sheetPr>
  <dimension ref="A1:IO25"/>
  <sheetViews>
    <sheetView zoomScaleNormal="100" workbookViewId="0"/>
  </sheetViews>
  <sheetFormatPr defaultColWidth="9.15234375" defaultRowHeight="12.45" x14ac:dyDescent="0.3"/>
  <cols>
    <col min="1" max="1" width="42" style="51" customWidth="1"/>
    <col min="2" max="2" width="10.53515625" style="51" customWidth="1"/>
    <col min="3" max="3" width="70.84375" customWidth="1"/>
    <col min="4" max="5" width="10.69140625" style="144" customWidth="1"/>
    <col min="6" max="246" width="9.15234375" style="39"/>
    <col min="247" max="247" width="21.15234375" style="39" customWidth="1"/>
    <col min="248" max="248" width="42" style="39" customWidth="1"/>
    <col min="249" max="249" width="17.15234375" style="39" customWidth="1"/>
  </cols>
  <sheetData>
    <row r="1" spans="1:5" ht="22.3" x14ac:dyDescent="0.3">
      <c r="A1" s="48" t="s">
        <v>169</v>
      </c>
      <c r="B1" s="143"/>
      <c r="C1" s="143"/>
      <c r="D1" s="143"/>
      <c r="E1" s="143"/>
    </row>
    <row r="2" spans="1:5" ht="25" customHeight="1" x14ac:dyDescent="0.3">
      <c r="B2" s="143"/>
      <c r="C2" s="143"/>
      <c r="D2" s="143"/>
      <c r="E2" s="99"/>
    </row>
    <row r="3" spans="1:5" ht="24.9" x14ac:dyDescent="0.3">
      <c r="A3" s="48" t="s">
        <v>170</v>
      </c>
      <c r="B3" s="49"/>
      <c r="C3" s="99" t="s">
        <v>11</v>
      </c>
      <c r="D3" s="155" t="s">
        <v>132</v>
      </c>
      <c r="E3" s="100" t="s">
        <v>54</v>
      </c>
    </row>
    <row r="4" spans="1:5" x14ac:dyDescent="0.3">
      <c r="A4" s="216" t="s">
        <v>171</v>
      </c>
      <c r="B4" s="152" t="s">
        <v>172</v>
      </c>
      <c r="C4" s="217" t="s">
        <v>173</v>
      </c>
      <c r="D4" s="160"/>
      <c r="E4" s="156"/>
    </row>
    <row r="5" spans="1:5" x14ac:dyDescent="0.3">
      <c r="A5" s="216"/>
      <c r="B5" s="100" t="s">
        <v>174</v>
      </c>
      <c r="C5" s="218"/>
      <c r="D5" s="160"/>
      <c r="E5" s="157"/>
    </row>
    <row r="6" spans="1:5" x14ac:dyDescent="0.3">
      <c r="A6" s="216"/>
      <c r="B6" s="100" t="s">
        <v>175</v>
      </c>
      <c r="C6" s="218"/>
      <c r="D6" s="160"/>
      <c r="E6" s="157"/>
    </row>
    <row r="7" spans="1:5" x14ac:dyDescent="0.3">
      <c r="A7" s="216"/>
      <c r="B7" s="100" t="s">
        <v>176</v>
      </c>
      <c r="C7" s="218"/>
      <c r="D7" s="160"/>
      <c r="E7" s="157"/>
    </row>
    <row r="8" spans="1:5" ht="24.9" x14ac:dyDescent="0.3">
      <c r="A8" s="100" t="s">
        <v>177</v>
      </c>
      <c r="B8" s="100"/>
      <c r="C8" s="218"/>
      <c r="D8" s="160"/>
      <c r="E8" s="157"/>
    </row>
    <row r="9" spans="1:5" ht="24.9" x14ac:dyDescent="0.3">
      <c r="A9" s="49" t="s">
        <v>178</v>
      </c>
      <c r="B9" s="49"/>
      <c r="C9" s="218"/>
      <c r="D9" s="160"/>
      <c r="E9" s="157"/>
    </row>
    <row r="10" spans="1:5" x14ac:dyDescent="0.3">
      <c r="A10" s="216" t="s">
        <v>179</v>
      </c>
      <c r="B10" s="152" t="s">
        <v>172</v>
      </c>
      <c r="C10" s="218"/>
      <c r="D10" s="160"/>
      <c r="E10" s="157"/>
    </row>
    <row r="11" spans="1:5" x14ac:dyDescent="0.3">
      <c r="A11" s="216"/>
      <c r="B11" s="100" t="s">
        <v>174</v>
      </c>
      <c r="C11" s="218"/>
      <c r="D11" s="160"/>
      <c r="E11" s="157"/>
    </row>
    <row r="12" spans="1:5" x14ac:dyDescent="0.3">
      <c r="A12" s="216"/>
      <c r="B12" s="100" t="s">
        <v>175</v>
      </c>
      <c r="C12" s="218"/>
      <c r="D12" s="160"/>
      <c r="E12" s="157"/>
    </row>
    <row r="13" spans="1:5" x14ac:dyDescent="0.3">
      <c r="A13" s="216"/>
      <c r="B13" s="100" t="s">
        <v>176</v>
      </c>
      <c r="C13" s="218"/>
      <c r="D13" s="160"/>
      <c r="E13" s="157"/>
    </row>
    <row r="14" spans="1:5" ht="24.9" x14ac:dyDescent="0.3">
      <c r="A14" s="49" t="s">
        <v>180</v>
      </c>
      <c r="B14" s="49"/>
      <c r="C14" s="218"/>
      <c r="D14" s="160"/>
      <c r="E14" s="157"/>
    </row>
    <row r="15" spans="1:5" ht="24.9" x14ac:dyDescent="0.3">
      <c r="A15" s="49" t="s">
        <v>181</v>
      </c>
      <c r="B15" s="49"/>
      <c r="C15" s="218"/>
      <c r="D15" s="160"/>
      <c r="E15" s="157"/>
    </row>
    <row r="16" spans="1:5" ht="24.9" x14ac:dyDescent="0.3">
      <c r="A16" s="100" t="s">
        <v>182</v>
      </c>
      <c r="B16" s="49"/>
      <c r="C16" s="218"/>
      <c r="D16" s="160"/>
      <c r="E16" s="157"/>
    </row>
    <row r="17" spans="1:5" ht="24.9" x14ac:dyDescent="0.3">
      <c r="A17" s="49" t="s">
        <v>183</v>
      </c>
      <c r="B17" s="49"/>
      <c r="C17" s="218"/>
      <c r="D17" s="160"/>
      <c r="E17" s="157"/>
    </row>
    <row r="18" spans="1:5" x14ac:dyDescent="0.3">
      <c r="A18" s="216" t="s">
        <v>184</v>
      </c>
      <c r="B18" s="152" t="s">
        <v>172</v>
      </c>
      <c r="C18" s="218"/>
      <c r="D18" s="160"/>
      <c r="E18" s="157"/>
    </row>
    <row r="19" spans="1:5" x14ac:dyDescent="0.3">
      <c r="A19" s="216"/>
      <c r="B19" s="100" t="s">
        <v>174</v>
      </c>
      <c r="C19" s="218"/>
      <c r="D19" s="160"/>
      <c r="E19" s="157"/>
    </row>
    <row r="20" spans="1:5" x14ac:dyDescent="0.3">
      <c r="A20" s="216"/>
      <c r="B20" s="100" t="s">
        <v>175</v>
      </c>
      <c r="C20" s="218"/>
      <c r="D20" s="160"/>
      <c r="E20" s="157"/>
    </row>
    <row r="21" spans="1:5" x14ac:dyDescent="0.3">
      <c r="A21" s="216"/>
      <c r="B21" s="100" t="s">
        <v>176</v>
      </c>
      <c r="C21" s="218"/>
      <c r="D21" s="160"/>
      <c r="E21" s="157"/>
    </row>
    <row r="22" spans="1:5" x14ac:dyDescent="0.3">
      <c r="A22" s="100" t="s">
        <v>185</v>
      </c>
      <c r="B22" s="100"/>
      <c r="C22" s="219"/>
      <c r="D22" s="160"/>
      <c r="E22" s="157"/>
    </row>
    <row r="23" spans="1:5" x14ac:dyDescent="0.3">
      <c r="A23" s="49"/>
      <c r="B23"/>
      <c r="C23" s="36"/>
      <c r="D23" s="143"/>
      <c r="E23" s="143"/>
    </row>
    <row r="24" spans="1:5" ht="22.3" x14ac:dyDescent="0.5">
      <c r="A24" s="52" t="s">
        <v>87</v>
      </c>
      <c r="C24" s="99" t="s">
        <v>88</v>
      </c>
      <c r="D24" s="99" t="s">
        <v>89</v>
      </c>
      <c r="E24" s="99"/>
    </row>
    <row r="25" spans="1:5" x14ac:dyDescent="0.3">
      <c r="A25" s="49" t="s">
        <v>186</v>
      </c>
      <c r="B25" s="49"/>
      <c r="C25" s="156"/>
      <c r="D25" s="160"/>
      <c r="E25"/>
    </row>
  </sheetData>
  <mergeCells count="4">
    <mergeCell ref="A4:A7"/>
    <mergeCell ref="A10:A13"/>
    <mergeCell ref="A18:A21"/>
    <mergeCell ref="C4:C22"/>
  </mergeCells>
  <conditionalFormatting sqref="D4:D22">
    <cfRule type="cellIs" dxfId="62" priority="31" operator="equal">
      <formula>"G"</formula>
    </cfRule>
    <cfRule type="cellIs" dxfId="61" priority="32" operator="equal">
      <formula>"A"</formula>
    </cfRule>
    <cfRule type="cellIs" dxfId="60" priority="33" operator="equal">
      <formula>"R"</formula>
    </cfRule>
  </conditionalFormatting>
  <conditionalFormatting sqref="D25">
    <cfRule type="cellIs" dxfId="59" priority="7" operator="equal">
      <formula>"G"</formula>
    </cfRule>
    <cfRule type="cellIs" dxfId="58" priority="8" operator="equal">
      <formula>"A"</formula>
    </cfRule>
    <cfRule type="cellIs" dxfId="57" priority="9" operator="equal">
      <formula>"R"</formula>
    </cfRule>
  </conditionalFormatting>
  <conditionalFormatting sqref="D23:E23">
    <cfRule type="cellIs" dxfId="56" priority="76" operator="equal">
      <formula>"Green"</formula>
    </cfRule>
    <cfRule type="cellIs" dxfId="55" priority="77" operator="equal">
      <formula>"Amber"</formula>
    </cfRule>
    <cfRule type="cellIs" dxfId="54" priority="78" operator="equal">
      <formula>"Red"</formula>
    </cfRule>
  </conditionalFormatting>
  <dataValidations count="1">
    <dataValidation type="list" allowBlank="1" showInputMessage="1" showErrorMessage="1" sqref="D4:D22 D25" xr:uid="{00000000-0002-0000-0C00-000000000000}">
      <formula1>"R,A,G"</formula1>
    </dataValidation>
  </dataValidations>
  <pageMargins left="0.7" right="0.7" top="0.75" bottom="0.75" header="0.3" footer="0.3"/>
  <pageSetup paperSize="8" scale="42"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92D050"/>
  </sheetPr>
  <dimension ref="A1:IO29"/>
  <sheetViews>
    <sheetView zoomScale="68" zoomScaleNormal="68" workbookViewId="0">
      <selection activeCell="C45" sqref="C45"/>
    </sheetView>
  </sheetViews>
  <sheetFormatPr defaultRowHeight="12.45" x14ac:dyDescent="0.3"/>
  <cols>
    <col min="1" max="1" width="42" style="51" customWidth="1"/>
    <col min="2" max="2" width="10.53515625" style="51" customWidth="1"/>
    <col min="3" max="3" width="70.84375" style="145" customWidth="1"/>
    <col min="4" max="4" width="10.69140625" style="39" customWidth="1"/>
    <col min="5" max="5" width="10.69140625" style="144" customWidth="1"/>
    <col min="6" max="246" width="9.15234375" style="39"/>
    <col min="247" max="247" width="21.15234375" style="39" customWidth="1"/>
    <col min="248" max="248" width="42" style="39" customWidth="1"/>
    <col min="249" max="249" width="17.15234375" style="39" customWidth="1"/>
  </cols>
  <sheetData>
    <row r="1" spans="1:5" ht="22.3" x14ac:dyDescent="0.3">
      <c r="A1" s="48" t="s">
        <v>169</v>
      </c>
      <c r="B1" s="39"/>
      <c r="C1" s="39"/>
      <c r="E1" s="143"/>
    </row>
    <row r="2" spans="1:5" ht="25.5" customHeight="1" x14ac:dyDescent="0.3">
      <c r="B2" s="39"/>
      <c r="C2" s="39"/>
      <c r="D2" s="50"/>
      <c r="E2" s="99"/>
    </row>
    <row r="3" spans="1:5" ht="24.9" x14ac:dyDescent="0.3">
      <c r="A3" s="48" t="s">
        <v>187</v>
      </c>
      <c r="B3" s="49"/>
      <c r="C3" s="99" t="s">
        <v>11</v>
      </c>
      <c r="D3" s="155" t="s">
        <v>132</v>
      </c>
      <c r="E3" s="100" t="s">
        <v>54</v>
      </c>
    </row>
    <row r="4" spans="1:5" ht="24.9" x14ac:dyDescent="0.3">
      <c r="A4" s="100" t="s">
        <v>141</v>
      </c>
      <c r="B4" s="100"/>
      <c r="C4" s="217" t="s">
        <v>173</v>
      </c>
      <c r="D4" s="160"/>
      <c r="E4" s="165"/>
    </row>
    <row r="5" spans="1:5" x14ac:dyDescent="0.3">
      <c r="A5" s="167" t="s">
        <v>188</v>
      </c>
      <c r="B5" s="100"/>
      <c r="C5" s="218"/>
      <c r="D5" s="160"/>
      <c r="E5" s="165"/>
    </row>
    <row r="6" spans="1:5" ht="62.15" x14ac:dyDescent="0.3">
      <c r="A6" s="100" t="s">
        <v>189</v>
      </c>
      <c r="B6" s="49"/>
      <c r="C6" s="218"/>
      <c r="D6" s="160"/>
      <c r="E6" s="165"/>
    </row>
    <row r="7" spans="1:5" ht="49.75" x14ac:dyDescent="0.3">
      <c r="A7" s="100" t="s">
        <v>190</v>
      </c>
      <c r="B7" s="49"/>
      <c r="C7" s="218"/>
      <c r="D7" s="160"/>
      <c r="E7" s="165"/>
    </row>
    <row r="8" spans="1:5" ht="37.299999999999997" x14ac:dyDescent="0.3">
      <c r="A8" s="100" t="s">
        <v>191</v>
      </c>
      <c r="B8" s="49"/>
      <c r="C8" s="218"/>
      <c r="D8" s="160"/>
      <c r="E8" s="165"/>
    </row>
    <row r="9" spans="1:5" ht="37.299999999999997" x14ac:dyDescent="0.3">
      <c r="A9" s="100" t="s">
        <v>192</v>
      </c>
      <c r="B9" s="49"/>
      <c r="C9" s="218"/>
      <c r="D9" s="160"/>
      <c r="E9" s="165"/>
    </row>
    <row r="10" spans="1:5" ht="49.75" x14ac:dyDescent="0.3">
      <c r="A10" s="100" t="s">
        <v>193</v>
      </c>
      <c r="B10" s="100"/>
      <c r="C10" s="218"/>
      <c r="D10" s="160"/>
      <c r="E10" s="165"/>
    </row>
    <row r="11" spans="1:5" ht="24.9" x14ac:dyDescent="0.3">
      <c r="A11" s="100" t="s">
        <v>194</v>
      </c>
      <c r="B11" s="49"/>
      <c r="C11" s="218"/>
      <c r="D11" s="160"/>
      <c r="E11" s="165"/>
    </row>
    <row r="12" spans="1:5" ht="24.9" x14ac:dyDescent="0.3">
      <c r="A12" s="100" t="s">
        <v>195</v>
      </c>
      <c r="B12" s="49"/>
      <c r="C12" s="218"/>
      <c r="D12" s="160"/>
      <c r="E12" s="165"/>
    </row>
    <row r="13" spans="1:5" ht="37.299999999999997" x14ac:dyDescent="0.3">
      <c r="A13" s="100" t="s">
        <v>196</v>
      </c>
      <c r="B13" s="49"/>
      <c r="C13" s="218"/>
      <c r="D13" s="160"/>
      <c r="E13" s="165"/>
    </row>
    <row r="14" spans="1:5" ht="24.9" x14ac:dyDescent="0.3">
      <c r="A14" s="100" t="s">
        <v>197</v>
      </c>
      <c r="B14" s="49"/>
      <c r="C14" s="218"/>
      <c r="D14" s="160"/>
      <c r="E14" s="165"/>
    </row>
    <row r="15" spans="1:5" ht="37.299999999999997" x14ac:dyDescent="0.3">
      <c r="A15" s="100" t="s">
        <v>198</v>
      </c>
      <c r="B15" s="49"/>
      <c r="C15" s="218"/>
      <c r="D15" s="160"/>
      <c r="E15" s="165"/>
    </row>
    <row r="16" spans="1:5" x14ac:dyDescent="0.3">
      <c r="A16" s="220" t="s">
        <v>199</v>
      </c>
      <c r="B16" s="100" t="s">
        <v>172</v>
      </c>
      <c r="C16" s="218"/>
      <c r="D16" s="160"/>
      <c r="E16" s="165"/>
    </row>
    <row r="17" spans="1:5" x14ac:dyDescent="0.3">
      <c r="A17" s="220"/>
      <c r="B17" s="100" t="s">
        <v>200</v>
      </c>
      <c r="C17" s="218"/>
      <c r="D17" s="160"/>
      <c r="E17" s="165"/>
    </row>
    <row r="18" spans="1:5" x14ac:dyDescent="0.3">
      <c r="A18" s="220" t="s">
        <v>201</v>
      </c>
      <c r="B18" s="100" t="s">
        <v>172</v>
      </c>
      <c r="C18" s="218"/>
      <c r="D18" s="160"/>
      <c r="E18" s="165"/>
    </row>
    <row r="19" spans="1:5" x14ac:dyDescent="0.3">
      <c r="A19" s="220"/>
      <c r="B19" s="100" t="s">
        <v>200</v>
      </c>
      <c r="C19" s="218"/>
      <c r="D19" s="160"/>
      <c r="E19" s="165"/>
    </row>
    <row r="20" spans="1:5" ht="37.299999999999997" x14ac:dyDescent="0.3">
      <c r="A20" s="100" t="s">
        <v>202</v>
      </c>
      <c r="B20" s="49"/>
      <c r="C20" s="218"/>
      <c r="D20" s="160"/>
      <c r="E20" s="165"/>
    </row>
    <row r="21" spans="1:5" x14ac:dyDescent="0.3">
      <c r="A21" s="100" t="s">
        <v>203</v>
      </c>
      <c r="B21" s="49"/>
      <c r="C21" s="218"/>
      <c r="D21" s="160"/>
      <c r="E21" s="165"/>
    </row>
    <row r="22" spans="1:5" ht="24.9" x14ac:dyDescent="0.3">
      <c r="A22" s="100" t="s">
        <v>204</v>
      </c>
      <c r="B22" s="49"/>
      <c r="C22" s="218"/>
      <c r="D22" s="160"/>
      <c r="E22" s="165"/>
    </row>
    <row r="23" spans="1:5" x14ac:dyDescent="0.3">
      <c r="A23" s="220" t="s">
        <v>205</v>
      </c>
      <c r="B23" s="100" t="s">
        <v>172</v>
      </c>
      <c r="C23" s="218"/>
      <c r="D23" s="160"/>
      <c r="E23" s="165"/>
    </row>
    <row r="24" spans="1:5" x14ac:dyDescent="0.3">
      <c r="A24" s="220"/>
      <c r="B24" s="100" t="s">
        <v>200</v>
      </c>
      <c r="C24" s="218"/>
      <c r="D24" s="160"/>
      <c r="E24" s="165"/>
    </row>
    <row r="25" spans="1:5" x14ac:dyDescent="0.3">
      <c r="A25" s="100" t="s">
        <v>185</v>
      </c>
      <c r="B25" s="100"/>
      <c r="C25" s="219"/>
      <c r="D25" s="160"/>
      <c r="E25" s="165"/>
    </row>
    <row r="26" spans="1:5" x14ac:dyDescent="0.3">
      <c r="A26" s="49"/>
      <c r="B26" s="49"/>
      <c r="E26"/>
    </row>
    <row r="27" spans="1:5" ht="22.3" x14ac:dyDescent="0.5">
      <c r="A27" s="52" t="s">
        <v>87</v>
      </c>
      <c r="C27" s="150" t="s">
        <v>88</v>
      </c>
      <c r="D27" s="150" t="s">
        <v>89</v>
      </c>
    </row>
    <row r="28" spans="1:5" x14ac:dyDescent="0.3">
      <c r="A28" s="100" t="s">
        <v>206</v>
      </c>
      <c r="B28" s="49"/>
      <c r="C28" s="156"/>
      <c r="D28" s="160"/>
    </row>
    <row r="29" spans="1:5" x14ac:dyDescent="0.3">
      <c r="A29" s="49"/>
      <c r="B29" s="49"/>
    </row>
  </sheetData>
  <mergeCells count="4">
    <mergeCell ref="A23:A24"/>
    <mergeCell ref="A16:A17"/>
    <mergeCell ref="A18:A19"/>
    <mergeCell ref="C4:C25"/>
  </mergeCells>
  <conditionalFormatting sqref="D4:D25">
    <cfRule type="cellIs" dxfId="53" priority="10" operator="equal">
      <formula>"G"</formula>
    </cfRule>
    <cfRule type="cellIs" dxfId="52" priority="11" operator="equal">
      <formula>"A"</formula>
    </cfRule>
    <cfRule type="cellIs" dxfId="51" priority="12" operator="equal">
      <formula>"R"</formula>
    </cfRule>
  </conditionalFormatting>
  <conditionalFormatting sqref="D28">
    <cfRule type="cellIs" dxfId="50" priority="7" operator="equal">
      <formula>"G"</formula>
    </cfRule>
    <cfRule type="cellIs" dxfId="49" priority="8" operator="equal">
      <formula>"A"</formula>
    </cfRule>
    <cfRule type="cellIs" dxfId="48" priority="9" operator="equal">
      <formula>"R"</formula>
    </cfRule>
  </conditionalFormatting>
  <dataValidations count="1">
    <dataValidation type="list" allowBlank="1" showInputMessage="1" showErrorMessage="1" sqref="D4:D25 D28" xr:uid="{00000000-0002-0000-0D00-000000000000}">
      <formula1>"R,A,G"</formula1>
    </dataValidation>
  </dataValidations>
  <pageMargins left="0.7" right="0.7" top="0.75" bottom="0.75" header="0.3" footer="0.3"/>
  <pageSetup paperSize="8" scale="94"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B050"/>
  </sheetPr>
  <dimension ref="A1:IN26"/>
  <sheetViews>
    <sheetView zoomScaleNormal="100" workbookViewId="0"/>
  </sheetViews>
  <sheetFormatPr defaultRowHeight="12.45" x14ac:dyDescent="0.3"/>
  <cols>
    <col min="1" max="1" width="42" style="51" customWidth="1"/>
    <col min="2" max="2" width="70.84375" customWidth="1"/>
    <col min="3" max="3" width="10.69140625" style="184" customWidth="1"/>
    <col min="4" max="4" width="51.53515625" style="144" bestFit="1" customWidth="1"/>
    <col min="5" max="245" width="9.15234375" style="39"/>
    <col min="246" max="246" width="21.15234375" style="39" customWidth="1"/>
    <col min="247" max="247" width="42" style="39" customWidth="1"/>
    <col min="248" max="248" width="17.15234375" style="39" customWidth="1"/>
  </cols>
  <sheetData>
    <row r="1" spans="1:4" x14ac:dyDescent="0.3">
      <c r="A1" s="39"/>
      <c r="B1" s="39"/>
      <c r="D1" s="143"/>
    </row>
    <row r="2" spans="1:4" x14ac:dyDescent="0.3">
      <c r="A2" s="39"/>
      <c r="B2" s="39"/>
      <c r="C2" s="185"/>
      <c r="D2" s="99"/>
    </row>
    <row r="3" spans="1:4" ht="22.3" x14ac:dyDescent="0.3">
      <c r="A3" s="48" t="s">
        <v>207</v>
      </c>
      <c r="B3" s="99" t="s">
        <v>11</v>
      </c>
      <c r="C3" s="186" t="s">
        <v>132</v>
      </c>
      <c r="D3" s="100" t="s">
        <v>54</v>
      </c>
    </row>
    <row r="4" spans="1:4" ht="62.15" x14ac:dyDescent="0.3">
      <c r="A4" s="100" t="s">
        <v>208</v>
      </c>
      <c r="B4" s="189" t="s">
        <v>209</v>
      </c>
      <c r="C4" s="190" t="s">
        <v>210</v>
      </c>
      <c r="D4" s="189" t="s">
        <v>211</v>
      </c>
    </row>
    <row r="5" spans="1:4" ht="49.75" x14ac:dyDescent="0.3">
      <c r="A5" s="100" t="s">
        <v>188</v>
      </c>
      <c r="B5" s="156"/>
      <c r="C5" s="187" t="s">
        <v>210</v>
      </c>
      <c r="D5" s="158" t="s">
        <v>212</v>
      </c>
    </row>
    <row r="6" spans="1:4" ht="74.599999999999994" x14ac:dyDescent="0.3">
      <c r="A6" s="100" t="s">
        <v>213</v>
      </c>
      <c r="B6" s="156"/>
      <c r="C6" s="187" t="s">
        <v>210</v>
      </c>
      <c r="D6" s="158" t="s">
        <v>214</v>
      </c>
    </row>
    <row r="7" spans="1:4" ht="37.299999999999997" x14ac:dyDescent="0.3">
      <c r="A7" s="100" t="s">
        <v>215</v>
      </c>
      <c r="B7" s="156"/>
      <c r="C7" s="187" t="s">
        <v>210</v>
      </c>
      <c r="D7" s="158" t="s">
        <v>216</v>
      </c>
    </row>
    <row r="8" spans="1:4" ht="37.299999999999997" x14ac:dyDescent="0.3">
      <c r="A8" s="100" t="s">
        <v>217</v>
      </c>
      <c r="B8" s="156"/>
      <c r="C8" s="187" t="s">
        <v>210</v>
      </c>
      <c r="D8" s="158" t="s">
        <v>218</v>
      </c>
    </row>
    <row r="9" spans="1:4" ht="24.9" x14ac:dyDescent="0.3">
      <c r="A9" s="100" t="s">
        <v>219</v>
      </c>
      <c r="B9" s="189" t="s">
        <v>220</v>
      </c>
      <c r="C9" s="190" t="s">
        <v>210</v>
      </c>
      <c r="D9" s="189" t="s">
        <v>211</v>
      </c>
    </row>
    <row r="10" spans="1:4" ht="62.15" x14ac:dyDescent="0.3">
      <c r="A10" s="100" t="s">
        <v>221</v>
      </c>
      <c r="B10" s="156"/>
      <c r="C10" s="187" t="s">
        <v>210</v>
      </c>
      <c r="D10" s="158" t="s">
        <v>222</v>
      </c>
    </row>
    <row r="11" spans="1:4" ht="37.299999999999997" x14ac:dyDescent="0.3">
      <c r="A11" s="100" t="s">
        <v>223</v>
      </c>
      <c r="B11" s="156"/>
      <c r="C11" s="187" t="s">
        <v>210</v>
      </c>
      <c r="D11" s="158" t="s">
        <v>224</v>
      </c>
    </row>
    <row r="12" spans="1:4" ht="37.299999999999997" x14ac:dyDescent="0.3">
      <c r="A12" s="100" t="s">
        <v>225</v>
      </c>
      <c r="B12" s="189" t="s">
        <v>226</v>
      </c>
      <c r="C12" s="190" t="s">
        <v>210</v>
      </c>
      <c r="D12" s="189" t="s">
        <v>211</v>
      </c>
    </row>
    <row r="13" spans="1:4" ht="37.299999999999997" x14ac:dyDescent="0.3">
      <c r="A13" s="100" t="s">
        <v>227</v>
      </c>
      <c r="B13" s="156"/>
      <c r="C13" s="187" t="s">
        <v>210</v>
      </c>
      <c r="D13" s="158" t="s">
        <v>228</v>
      </c>
    </row>
    <row r="14" spans="1:4" ht="37.299999999999997" x14ac:dyDescent="0.3">
      <c r="A14" s="100" t="s">
        <v>229</v>
      </c>
      <c r="B14" s="156"/>
      <c r="C14" s="187" t="s">
        <v>210</v>
      </c>
      <c r="D14" s="158" t="s">
        <v>224</v>
      </c>
    </row>
    <row r="15" spans="1:4" ht="37.299999999999997" x14ac:dyDescent="0.3">
      <c r="A15" s="100" t="s">
        <v>230</v>
      </c>
      <c r="B15" s="156"/>
      <c r="C15" s="187" t="s">
        <v>210</v>
      </c>
      <c r="D15" s="158" t="s">
        <v>231</v>
      </c>
    </row>
    <row r="16" spans="1:4" x14ac:dyDescent="0.3">
      <c r="A16" s="100" t="s">
        <v>232</v>
      </c>
      <c r="B16" s="189" t="s">
        <v>211</v>
      </c>
      <c r="C16" s="190" t="s">
        <v>210</v>
      </c>
      <c r="D16" s="189" t="s">
        <v>211</v>
      </c>
    </row>
    <row r="17" spans="1:4" x14ac:dyDescent="0.3">
      <c r="A17" s="49"/>
      <c r="B17" s="36"/>
      <c r="C17" s="185"/>
      <c r="D17"/>
    </row>
    <row r="18" spans="1:4" ht="22.3" x14ac:dyDescent="0.5">
      <c r="A18" s="52" t="s">
        <v>87</v>
      </c>
      <c r="B18" s="150" t="s">
        <v>88</v>
      </c>
      <c r="C18" s="188" t="s">
        <v>89</v>
      </c>
      <c r="D18"/>
    </row>
    <row r="19" spans="1:4" x14ac:dyDescent="0.3">
      <c r="A19" s="100" t="s">
        <v>207</v>
      </c>
      <c r="B19" s="164"/>
      <c r="C19" s="187" t="s">
        <v>210</v>
      </c>
      <c r="D19"/>
    </row>
    <row r="20" spans="1:4" x14ac:dyDescent="0.3">
      <c r="A20" s="49"/>
      <c r="D20"/>
    </row>
    <row r="21" spans="1:4" x14ac:dyDescent="0.3">
      <c r="D21"/>
    </row>
    <row r="22" spans="1:4" x14ac:dyDescent="0.3">
      <c r="D22"/>
    </row>
    <row r="23" spans="1:4" x14ac:dyDescent="0.3">
      <c r="D23"/>
    </row>
    <row r="24" spans="1:4" x14ac:dyDescent="0.3">
      <c r="D24"/>
    </row>
    <row r="25" spans="1:4" x14ac:dyDescent="0.3">
      <c r="D25"/>
    </row>
    <row r="26" spans="1:4" x14ac:dyDescent="0.3">
      <c r="D26"/>
    </row>
  </sheetData>
  <conditionalFormatting sqref="C5:C8 C10:C11 C13:C15">
    <cfRule type="cellIs" dxfId="47" priority="10" operator="equal">
      <formula>"G"</formula>
    </cfRule>
    <cfRule type="cellIs" dxfId="46" priority="11" operator="equal">
      <formula>"A"</formula>
    </cfRule>
    <cfRule type="cellIs" dxfId="45" priority="12" operator="equal">
      <formula>"R"</formula>
    </cfRule>
  </conditionalFormatting>
  <conditionalFormatting sqref="C17">
    <cfRule type="cellIs" dxfId="44" priority="55" operator="equal">
      <formula>"Green"</formula>
    </cfRule>
    <cfRule type="cellIs" dxfId="43" priority="56" operator="equal">
      <formula>"Amber"</formula>
    </cfRule>
    <cfRule type="cellIs" dxfId="42" priority="57" operator="equal">
      <formula>"Red"</formula>
    </cfRule>
  </conditionalFormatting>
  <conditionalFormatting sqref="C19">
    <cfRule type="cellIs" dxfId="41" priority="7" operator="equal">
      <formula>"G"</formula>
    </cfRule>
    <cfRule type="cellIs" dxfId="40" priority="8" operator="equal">
      <formula>"A"</formula>
    </cfRule>
    <cfRule type="cellIs" dxfId="39" priority="9" operator="equal">
      <formula>"R"</formula>
    </cfRule>
  </conditionalFormatting>
  <dataValidations disablePrompts="1" count="1">
    <dataValidation type="list" allowBlank="1" showInputMessage="1" showErrorMessage="1" sqref="C19 C4:C16" xr:uid="{00000000-0002-0000-0E00-000000000000}">
      <formula1>"R,A,G"</formula1>
    </dataValidation>
  </dataValidations>
  <pageMargins left="0.7" right="0.7" top="0.75" bottom="0.75" header="0.3" footer="0.3"/>
  <pageSetup paperSize="8" scale="94"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00B0F0"/>
  </sheetPr>
  <dimension ref="A1:IN26"/>
  <sheetViews>
    <sheetView zoomScaleNormal="100" workbookViewId="0">
      <selection activeCell="B5" sqref="B5"/>
    </sheetView>
  </sheetViews>
  <sheetFormatPr defaultRowHeight="12.45" x14ac:dyDescent="0.3"/>
  <cols>
    <col min="1" max="1" width="42" style="51" customWidth="1"/>
    <col min="2" max="2" width="70.84375" customWidth="1"/>
    <col min="3" max="3" width="10.69140625" style="39" customWidth="1"/>
    <col min="4" max="4" width="50.69140625" style="144" customWidth="1"/>
    <col min="5" max="245" width="9.15234375" style="39"/>
    <col min="246" max="246" width="21.15234375" style="39" customWidth="1"/>
    <col min="247" max="247" width="42" style="39" customWidth="1"/>
    <col min="248" max="248" width="17.15234375" style="39" customWidth="1"/>
  </cols>
  <sheetData>
    <row r="1" spans="1:4" x14ac:dyDescent="0.3">
      <c r="A1" s="39"/>
      <c r="B1" s="39"/>
      <c r="D1" s="143"/>
    </row>
    <row r="2" spans="1:4" x14ac:dyDescent="0.3">
      <c r="A2" s="39"/>
      <c r="B2" s="39"/>
      <c r="C2" s="50"/>
      <c r="D2" s="99"/>
    </row>
    <row r="3" spans="1:4" ht="22.3" x14ac:dyDescent="0.3">
      <c r="A3" s="48" t="s">
        <v>233</v>
      </c>
      <c r="B3" s="99" t="s">
        <v>11</v>
      </c>
      <c r="C3" s="99" t="s">
        <v>132</v>
      </c>
      <c r="D3" s="100" t="s">
        <v>54</v>
      </c>
    </row>
    <row r="4" spans="1:4" ht="74.599999999999994" x14ac:dyDescent="0.3">
      <c r="A4" s="100" t="s">
        <v>234</v>
      </c>
      <c r="B4" s="153"/>
      <c r="C4" s="160" t="s">
        <v>210</v>
      </c>
      <c r="D4" s="158" t="s">
        <v>235</v>
      </c>
    </row>
    <row r="5" spans="1:4" ht="62.15" x14ac:dyDescent="0.3">
      <c r="A5" s="100" t="s">
        <v>236</v>
      </c>
      <c r="B5" s="153"/>
      <c r="C5" s="160" t="s">
        <v>210</v>
      </c>
      <c r="D5" s="158" t="s">
        <v>237</v>
      </c>
    </row>
    <row r="6" spans="1:4" ht="37.299999999999997" x14ac:dyDescent="0.3">
      <c r="A6" s="100" t="s">
        <v>238</v>
      </c>
      <c r="B6" s="153"/>
      <c r="C6" s="160" t="s">
        <v>210</v>
      </c>
      <c r="D6" s="158" t="s">
        <v>239</v>
      </c>
    </row>
    <row r="7" spans="1:4" ht="99.45" x14ac:dyDescent="0.3">
      <c r="A7" s="100" t="s">
        <v>240</v>
      </c>
      <c r="B7" s="153"/>
      <c r="C7" s="160" t="s">
        <v>210</v>
      </c>
      <c r="D7" s="158" t="s">
        <v>241</v>
      </c>
    </row>
    <row r="8" spans="1:4" ht="74.599999999999994" x14ac:dyDescent="0.3">
      <c r="A8" s="100" t="s">
        <v>242</v>
      </c>
      <c r="B8" s="153"/>
      <c r="C8" s="160" t="s">
        <v>210</v>
      </c>
      <c r="D8" s="158" t="s">
        <v>243</v>
      </c>
    </row>
    <row r="9" spans="1:4" ht="49.75" x14ac:dyDescent="0.3">
      <c r="A9" s="100" t="s">
        <v>244</v>
      </c>
      <c r="B9" s="153"/>
      <c r="C9" s="160" t="s">
        <v>210</v>
      </c>
      <c r="D9" s="158" t="s">
        <v>245</v>
      </c>
    </row>
    <row r="10" spans="1:4" ht="49.75" x14ac:dyDescent="0.3">
      <c r="A10" s="100" t="s">
        <v>246</v>
      </c>
      <c r="B10" s="153"/>
      <c r="C10" s="160" t="s">
        <v>210</v>
      </c>
      <c r="D10" s="158" t="s">
        <v>247</v>
      </c>
    </row>
    <row r="11" spans="1:4" ht="87" x14ac:dyDescent="0.3">
      <c r="A11" s="100" t="s">
        <v>248</v>
      </c>
      <c r="B11" s="156"/>
      <c r="C11" s="160" t="s">
        <v>210</v>
      </c>
      <c r="D11" s="158" t="s">
        <v>249</v>
      </c>
    </row>
    <row r="12" spans="1:4" ht="24.9" x14ac:dyDescent="0.3">
      <c r="A12" s="100" t="s">
        <v>250</v>
      </c>
      <c r="B12" s="153"/>
      <c r="C12" s="160" t="s">
        <v>210</v>
      </c>
      <c r="D12" s="158" t="s">
        <v>251</v>
      </c>
    </row>
    <row r="13" spans="1:4" ht="87" x14ac:dyDescent="0.3">
      <c r="A13" s="100" t="s">
        <v>252</v>
      </c>
      <c r="B13" s="153"/>
      <c r="C13" s="160" t="s">
        <v>210</v>
      </c>
      <c r="D13" s="158" t="s">
        <v>253</v>
      </c>
    </row>
    <row r="14" spans="1:4" ht="24.9" x14ac:dyDescent="0.3">
      <c r="A14" s="100" t="s">
        <v>254</v>
      </c>
      <c r="B14" s="189" t="s">
        <v>255</v>
      </c>
      <c r="C14" s="192"/>
      <c r="D14" s="193" t="s">
        <v>211</v>
      </c>
    </row>
    <row r="15" spans="1:4" ht="49.75" x14ac:dyDescent="0.3">
      <c r="A15" s="100" t="s">
        <v>256</v>
      </c>
      <c r="B15" s="189" t="s">
        <v>257</v>
      </c>
      <c r="C15" s="192"/>
      <c r="D15" s="193" t="s">
        <v>211</v>
      </c>
    </row>
    <row r="16" spans="1:4" ht="24.9" x14ac:dyDescent="0.3">
      <c r="A16" s="100" t="s">
        <v>258</v>
      </c>
      <c r="B16" s="153"/>
      <c r="C16" s="160"/>
      <c r="D16" s="158" t="s">
        <v>259</v>
      </c>
    </row>
    <row r="17" spans="1:4" ht="117.75" customHeight="1" x14ac:dyDescent="0.3">
      <c r="A17" s="100" t="s">
        <v>260</v>
      </c>
      <c r="B17" s="189" t="s">
        <v>261</v>
      </c>
      <c r="C17" s="192"/>
      <c r="D17" s="193" t="s">
        <v>211</v>
      </c>
    </row>
    <row r="18" spans="1:4" x14ac:dyDescent="0.3">
      <c r="A18" s="49" t="s">
        <v>185</v>
      </c>
      <c r="B18" s="153"/>
      <c r="C18" s="160"/>
      <c r="D18" s="158"/>
    </row>
    <row r="19" spans="1:4" x14ac:dyDescent="0.3">
      <c r="A19" s="100"/>
      <c r="B19" s="36"/>
      <c r="C19" s="50"/>
      <c r="D19"/>
    </row>
    <row r="20" spans="1:4" ht="22.3" x14ac:dyDescent="0.5">
      <c r="A20" s="52" t="s">
        <v>87</v>
      </c>
      <c r="B20" s="150" t="s">
        <v>88</v>
      </c>
      <c r="C20" s="150" t="s">
        <v>89</v>
      </c>
      <c r="D20"/>
    </row>
    <row r="21" spans="1:4" x14ac:dyDescent="0.3">
      <c r="A21" s="100" t="s">
        <v>147</v>
      </c>
      <c r="B21" s="164"/>
      <c r="C21" s="160" t="s">
        <v>210</v>
      </c>
      <c r="D21"/>
    </row>
    <row r="22" spans="1:4" x14ac:dyDescent="0.3">
      <c r="D22"/>
    </row>
    <row r="23" spans="1:4" x14ac:dyDescent="0.3">
      <c r="D23"/>
    </row>
    <row r="24" spans="1:4" x14ac:dyDescent="0.3">
      <c r="D24"/>
    </row>
    <row r="25" spans="1:4" x14ac:dyDescent="0.3">
      <c r="D25"/>
    </row>
    <row r="26" spans="1:4" x14ac:dyDescent="0.3">
      <c r="D26"/>
    </row>
  </sheetData>
  <conditionalFormatting sqref="C4:C18">
    <cfRule type="cellIs" dxfId="38" priority="4" operator="equal">
      <formula>"G"</formula>
    </cfRule>
    <cfRule type="cellIs" dxfId="37" priority="5" operator="equal">
      <formula>"A"</formula>
    </cfRule>
    <cfRule type="cellIs" dxfId="36" priority="6" operator="equal">
      <formula>"R"</formula>
    </cfRule>
  </conditionalFormatting>
  <conditionalFormatting sqref="C19">
    <cfRule type="cellIs" dxfId="35" priority="58" operator="equal">
      <formula>"Green"</formula>
    </cfRule>
    <cfRule type="cellIs" dxfId="34" priority="59" operator="equal">
      <formula>"Amber"</formula>
    </cfRule>
    <cfRule type="cellIs" dxfId="33" priority="60" operator="equal">
      <formula>"Red"</formula>
    </cfRule>
  </conditionalFormatting>
  <conditionalFormatting sqref="C21">
    <cfRule type="cellIs" dxfId="32" priority="16" operator="equal">
      <formula>"G"</formula>
    </cfRule>
    <cfRule type="cellIs" dxfId="31" priority="17" operator="equal">
      <formula>"A"</formula>
    </cfRule>
    <cfRule type="cellIs" dxfId="30" priority="18" operator="equal">
      <formula>"R"</formula>
    </cfRule>
  </conditionalFormatting>
  <dataValidations count="1">
    <dataValidation type="list" allowBlank="1" showInputMessage="1" showErrorMessage="1" sqref="C21 C4:C18" xr:uid="{00000000-0002-0000-0F00-000000000000}">
      <formula1>"R,A,G"</formula1>
    </dataValidation>
  </dataValidations>
  <pageMargins left="0.7" right="0.7" top="0.75" bottom="0.75" header="0.3" footer="0.3"/>
  <pageSetup paperSize="8" scale="42"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0070C0"/>
  </sheetPr>
  <dimension ref="A1:IO33"/>
  <sheetViews>
    <sheetView zoomScaleNormal="100" workbookViewId="0">
      <selection activeCell="B11" sqref="B11"/>
    </sheetView>
  </sheetViews>
  <sheetFormatPr defaultRowHeight="12.45" x14ac:dyDescent="0.3"/>
  <cols>
    <col min="1" max="1" width="17.15234375" style="39" customWidth="1"/>
    <col min="2" max="2" width="42" style="51" customWidth="1"/>
    <col min="3" max="3" width="70.84375" customWidth="1"/>
    <col min="4" max="4" width="10.69140625" style="39" customWidth="1"/>
    <col min="5" max="5" width="50.69140625" style="144" customWidth="1"/>
    <col min="6" max="246" width="9.15234375" style="39"/>
    <col min="247" max="247" width="21.15234375" style="39" customWidth="1"/>
    <col min="248" max="248" width="42" style="39" customWidth="1"/>
    <col min="249" max="249" width="17.15234375" style="39" customWidth="1"/>
  </cols>
  <sheetData>
    <row r="1" spans="1:5" ht="22.3" x14ac:dyDescent="0.3">
      <c r="A1" s="48" t="s">
        <v>262</v>
      </c>
      <c r="B1" s="49"/>
      <c r="C1" s="99" t="s">
        <v>11</v>
      </c>
      <c r="D1" s="99" t="s">
        <v>132</v>
      </c>
      <c r="E1" s="100" t="s">
        <v>54</v>
      </c>
    </row>
    <row r="2" spans="1:5" ht="87" x14ac:dyDescent="0.3">
      <c r="A2" s="155" t="s">
        <v>263</v>
      </c>
      <c r="B2" s="100" t="s">
        <v>264</v>
      </c>
      <c r="C2" s="153"/>
      <c r="D2" s="160" t="s">
        <v>210</v>
      </c>
      <c r="E2" s="158" t="s">
        <v>265</v>
      </c>
    </row>
    <row r="3" spans="1:5" ht="49.75" x14ac:dyDescent="0.3">
      <c r="A3" s="50"/>
      <c r="B3" s="100" t="s">
        <v>266</v>
      </c>
      <c r="C3" s="156" t="s">
        <v>267</v>
      </c>
      <c r="D3" s="160" t="s">
        <v>210</v>
      </c>
      <c r="E3" s="158" t="s">
        <v>268</v>
      </c>
    </row>
    <row r="4" spans="1:5" ht="37.299999999999997" x14ac:dyDescent="0.3">
      <c r="A4" s="50"/>
      <c r="B4" s="100" t="s">
        <v>269</v>
      </c>
      <c r="C4" s="156"/>
      <c r="D4" s="160" t="s">
        <v>210</v>
      </c>
      <c r="E4" s="158" t="s">
        <v>270</v>
      </c>
    </row>
    <row r="5" spans="1:5" ht="24.9" x14ac:dyDescent="0.3">
      <c r="A5" s="50"/>
      <c r="B5" s="49" t="s">
        <v>271</v>
      </c>
      <c r="C5" s="156"/>
      <c r="D5" s="160" t="s">
        <v>210</v>
      </c>
      <c r="E5" s="158" t="s">
        <v>272</v>
      </c>
    </row>
    <row r="6" spans="1:5" ht="24.9" x14ac:dyDescent="0.3">
      <c r="A6" s="50"/>
      <c r="B6" s="49" t="s">
        <v>273</v>
      </c>
      <c r="C6" s="153"/>
      <c r="D6" s="160" t="s">
        <v>210</v>
      </c>
      <c r="E6" s="158" t="s">
        <v>274</v>
      </c>
    </row>
    <row r="7" spans="1:5" ht="37.299999999999997" x14ac:dyDescent="0.3">
      <c r="A7" s="50"/>
      <c r="B7" s="100" t="s">
        <v>275</v>
      </c>
      <c r="C7" s="156" t="s">
        <v>276</v>
      </c>
      <c r="D7" s="160" t="s">
        <v>210</v>
      </c>
      <c r="E7" s="158"/>
    </row>
    <row r="8" spans="1:5" ht="24.9" x14ac:dyDescent="0.3">
      <c r="A8" s="50"/>
      <c r="B8" s="100" t="s">
        <v>277</v>
      </c>
      <c r="C8" s="153"/>
      <c r="D8" s="160" t="s">
        <v>210</v>
      </c>
      <c r="E8" s="158" t="s">
        <v>278</v>
      </c>
    </row>
    <row r="9" spans="1:5" ht="37.299999999999997" x14ac:dyDescent="0.3">
      <c r="A9" s="50"/>
      <c r="B9" s="49" t="s">
        <v>279</v>
      </c>
      <c r="C9" s="153"/>
      <c r="D9" s="160" t="s">
        <v>210</v>
      </c>
      <c r="E9" s="158" t="s">
        <v>280</v>
      </c>
    </row>
    <row r="10" spans="1:5" ht="24.9" x14ac:dyDescent="0.3">
      <c r="A10" s="50"/>
      <c r="B10" s="100" t="s">
        <v>281</v>
      </c>
      <c r="C10" s="153"/>
      <c r="D10" s="160" t="s">
        <v>210</v>
      </c>
      <c r="E10" s="158" t="s">
        <v>282</v>
      </c>
    </row>
    <row r="11" spans="1:5" ht="49.75" x14ac:dyDescent="0.3">
      <c r="A11" s="50"/>
      <c r="B11" s="100" t="s">
        <v>283</v>
      </c>
      <c r="C11" s="156" t="s">
        <v>284</v>
      </c>
      <c r="D11" s="160" t="s">
        <v>210</v>
      </c>
      <c r="E11" s="158" t="s">
        <v>285</v>
      </c>
    </row>
    <row r="12" spans="1:5" ht="50.25" customHeight="1" x14ac:dyDescent="0.3">
      <c r="A12" s="50"/>
      <c r="B12" s="100" t="s">
        <v>286</v>
      </c>
      <c r="C12" s="153"/>
      <c r="D12" s="160" t="s">
        <v>210</v>
      </c>
      <c r="E12" s="158" t="s">
        <v>287</v>
      </c>
    </row>
    <row r="13" spans="1:5" ht="74.599999999999994" x14ac:dyDescent="0.3">
      <c r="A13" s="50"/>
      <c r="B13" s="100" t="s">
        <v>288</v>
      </c>
      <c r="C13" s="156" t="s">
        <v>289</v>
      </c>
      <c r="D13" s="160" t="s">
        <v>210</v>
      </c>
      <c r="E13" s="158" t="s">
        <v>290</v>
      </c>
    </row>
    <row r="14" spans="1:5" ht="24.9" x14ac:dyDescent="0.3">
      <c r="A14" s="50"/>
      <c r="B14" s="100" t="s">
        <v>291</v>
      </c>
      <c r="C14" s="153"/>
      <c r="D14" s="160" t="s">
        <v>210</v>
      </c>
      <c r="E14" s="158" t="s">
        <v>292</v>
      </c>
    </row>
    <row r="15" spans="1:5" ht="24.9" x14ac:dyDescent="0.3">
      <c r="A15" s="155" t="s">
        <v>160</v>
      </c>
      <c r="B15" s="100" t="s">
        <v>293</v>
      </c>
      <c r="C15" s="153"/>
      <c r="D15" s="160" t="s">
        <v>210</v>
      </c>
      <c r="E15" s="158" t="s">
        <v>294</v>
      </c>
    </row>
    <row r="16" spans="1:5" ht="24.9" x14ac:dyDescent="0.3">
      <c r="A16" s="155" t="s">
        <v>106</v>
      </c>
      <c r="B16" s="100" t="s">
        <v>295</v>
      </c>
      <c r="C16" s="189" t="s">
        <v>296</v>
      </c>
      <c r="D16" s="192"/>
      <c r="E16" s="193" t="s">
        <v>211</v>
      </c>
    </row>
    <row r="17" spans="1:5" ht="51.75" customHeight="1" x14ac:dyDescent="0.3">
      <c r="A17" s="155" t="s">
        <v>107</v>
      </c>
      <c r="B17" s="100" t="s">
        <v>297</v>
      </c>
      <c r="C17" s="153"/>
      <c r="D17" s="160" t="s">
        <v>210</v>
      </c>
      <c r="E17" s="158" t="s">
        <v>298</v>
      </c>
    </row>
    <row r="18" spans="1:5" ht="24.9" x14ac:dyDescent="0.3">
      <c r="A18" s="155" t="s">
        <v>109</v>
      </c>
      <c r="B18" s="100" t="s">
        <v>299</v>
      </c>
      <c r="C18" s="153"/>
      <c r="D18" s="160" t="s">
        <v>210</v>
      </c>
      <c r="E18" s="158" t="s">
        <v>300</v>
      </c>
    </row>
    <row r="19" spans="1:5" ht="24.9" x14ac:dyDescent="0.3">
      <c r="A19" s="155" t="s">
        <v>110</v>
      </c>
      <c r="B19" s="100" t="s">
        <v>301</v>
      </c>
      <c r="C19" s="153"/>
      <c r="D19" s="160" t="s">
        <v>210</v>
      </c>
      <c r="E19" s="158" t="s">
        <v>302</v>
      </c>
    </row>
    <row r="20" spans="1:5" ht="24.9" x14ac:dyDescent="0.3">
      <c r="A20" s="155" t="s">
        <v>161</v>
      </c>
      <c r="B20" s="100" t="s">
        <v>303</v>
      </c>
      <c r="C20" s="153"/>
      <c r="D20" s="160" t="s">
        <v>210</v>
      </c>
      <c r="E20" s="158" t="s">
        <v>285</v>
      </c>
    </row>
    <row r="21" spans="1:5" ht="37.299999999999997" x14ac:dyDescent="0.3">
      <c r="A21" s="155" t="s">
        <v>122</v>
      </c>
      <c r="B21" s="100" t="s">
        <v>304</v>
      </c>
      <c r="C21" s="153"/>
      <c r="D21" s="160" t="s">
        <v>210</v>
      </c>
      <c r="E21" s="158" t="s">
        <v>305</v>
      </c>
    </row>
    <row r="22" spans="1:5" ht="37.299999999999997" x14ac:dyDescent="0.3">
      <c r="A22" s="155"/>
      <c r="B22" s="100" t="s">
        <v>306</v>
      </c>
      <c r="C22" s="153" t="s">
        <v>307</v>
      </c>
      <c r="D22" s="160" t="s">
        <v>210</v>
      </c>
      <c r="E22" s="158" t="s">
        <v>308</v>
      </c>
    </row>
    <row r="23" spans="1:5" ht="37.299999999999997" x14ac:dyDescent="0.3">
      <c r="A23" s="155" t="s">
        <v>128</v>
      </c>
      <c r="B23" s="100" t="s">
        <v>309</v>
      </c>
      <c r="C23" s="156"/>
      <c r="D23" s="160" t="s">
        <v>210</v>
      </c>
      <c r="E23" s="158" t="s">
        <v>310</v>
      </c>
    </row>
    <row r="24" spans="1:5" ht="37.299999999999997" x14ac:dyDescent="0.3">
      <c r="A24" s="155"/>
      <c r="B24" s="100" t="s">
        <v>311</v>
      </c>
      <c r="C24" s="153"/>
      <c r="D24" s="160" t="s">
        <v>210</v>
      </c>
      <c r="E24" s="158" t="s">
        <v>312</v>
      </c>
    </row>
    <row r="25" spans="1:5" ht="37.299999999999997" x14ac:dyDescent="0.3">
      <c r="A25" s="50"/>
      <c r="B25" s="100" t="s">
        <v>313</v>
      </c>
      <c r="C25" s="189" t="s">
        <v>314</v>
      </c>
      <c r="D25" s="192"/>
      <c r="E25" s="193" t="s">
        <v>211</v>
      </c>
    </row>
    <row r="26" spans="1:5" ht="49.75" x14ac:dyDescent="0.3">
      <c r="A26" s="50"/>
      <c r="B26" s="100" t="s">
        <v>315</v>
      </c>
      <c r="C26" s="156" t="s">
        <v>316</v>
      </c>
      <c r="D26" s="160" t="s">
        <v>210</v>
      </c>
      <c r="E26" s="158" t="s">
        <v>317</v>
      </c>
    </row>
    <row r="27" spans="1:5" ht="24.9" x14ac:dyDescent="0.3">
      <c r="A27" s="50"/>
      <c r="B27" s="100" t="s">
        <v>318</v>
      </c>
      <c r="C27" s="156" t="s">
        <v>319</v>
      </c>
      <c r="D27" s="160" t="s">
        <v>210</v>
      </c>
      <c r="E27" s="158" t="s">
        <v>317</v>
      </c>
    </row>
    <row r="28" spans="1:5" ht="37.299999999999997" x14ac:dyDescent="0.3">
      <c r="A28" s="50"/>
      <c r="B28" s="100" t="s">
        <v>320</v>
      </c>
      <c r="C28" s="156" t="s">
        <v>321</v>
      </c>
      <c r="D28" s="160" t="s">
        <v>210</v>
      </c>
      <c r="E28" s="158" t="s">
        <v>317</v>
      </c>
    </row>
    <row r="29" spans="1:5" ht="37.299999999999997" x14ac:dyDescent="0.3">
      <c r="A29" s="155" t="s">
        <v>322</v>
      </c>
      <c r="B29" s="100" t="s">
        <v>323</v>
      </c>
      <c r="C29" s="156"/>
      <c r="D29" s="160" t="s">
        <v>210</v>
      </c>
      <c r="E29" s="158" t="s">
        <v>324</v>
      </c>
    </row>
    <row r="30" spans="1:5" x14ac:dyDescent="0.3">
      <c r="A30" s="155"/>
      <c r="B30" s="100" t="s">
        <v>185</v>
      </c>
      <c r="C30" s="189" t="s">
        <v>211</v>
      </c>
      <c r="D30" s="192"/>
      <c r="E30" s="193" t="s">
        <v>211</v>
      </c>
    </row>
    <row r="32" spans="1:5" ht="22.3" x14ac:dyDescent="0.5">
      <c r="A32" s="52" t="s">
        <v>87</v>
      </c>
      <c r="C32" s="150" t="s">
        <v>88</v>
      </c>
      <c r="D32" s="150" t="s">
        <v>89</v>
      </c>
    </row>
    <row r="33" spans="2:4" x14ac:dyDescent="0.3">
      <c r="B33" s="49" t="s">
        <v>325</v>
      </c>
      <c r="C33" s="156"/>
      <c r="D33" s="160"/>
    </row>
  </sheetData>
  <sheetProtection algorithmName="SHA-512" hashValue="ZfHYNaWiuU432h14a+nPmqzpLluvT7f3iWg+rKybjgqIkmBcMl7nUqZqej3U/3HDQN1mgAiUY6kQpJzkSUeSYQ==" saltValue="WpaiSCXNJ5ggoCe6rkrlzA==" spinCount="100000" sheet="1" formatCells="0" formatColumns="0" formatRows="0" insertColumns="0" insertRows="0" insertHyperlinks="0" deleteColumns="0" deleteRows="0" sort="0" autoFilter="0" pivotTables="0"/>
  <conditionalFormatting sqref="D2:D30">
    <cfRule type="cellIs" dxfId="29" priority="1" operator="equal">
      <formula>"G"</formula>
    </cfRule>
    <cfRule type="cellIs" dxfId="28" priority="2" operator="equal">
      <formula>"A"</formula>
    </cfRule>
    <cfRule type="cellIs" dxfId="27" priority="3" operator="equal">
      <formula>"R"</formula>
    </cfRule>
  </conditionalFormatting>
  <conditionalFormatting sqref="D33">
    <cfRule type="cellIs" dxfId="26" priority="28" operator="equal">
      <formula>"G"</formula>
    </cfRule>
    <cfRule type="cellIs" dxfId="25" priority="29" operator="equal">
      <formula>"A"</formula>
    </cfRule>
    <cfRule type="cellIs" dxfId="24" priority="30" operator="equal">
      <formula>"R"</formula>
    </cfRule>
  </conditionalFormatting>
  <dataValidations count="1">
    <dataValidation type="list" allowBlank="1" showInputMessage="1" showErrorMessage="1" sqref="D33 D2:D30" xr:uid="{00000000-0002-0000-1000-000000000000}">
      <formula1>"R,A,G"</formula1>
    </dataValidation>
  </dataValidations>
  <pageMargins left="0.7" right="0.7" top="0.75" bottom="0.75" header="0.3" footer="0.3"/>
  <pageSetup paperSize="8" scale="44"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E50"/>
  <sheetViews>
    <sheetView zoomScaleNormal="100" workbookViewId="0">
      <selection activeCell="B50" sqref="B50"/>
    </sheetView>
  </sheetViews>
  <sheetFormatPr defaultRowHeight="12.45" x14ac:dyDescent="0.3"/>
  <cols>
    <col min="1" max="1" width="23.84375" bestFit="1" customWidth="1"/>
    <col min="2" max="2" width="108.15234375" bestFit="1" customWidth="1"/>
    <col min="3" max="3" width="9" bestFit="1" customWidth="1"/>
    <col min="4" max="4" width="17.53515625" bestFit="1" customWidth="1"/>
    <col min="5" max="5" width="34.3046875" bestFit="1" customWidth="1"/>
  </cols>
  <sheetData>
    <row r="1" spans="1:5" x14ac:dyDescent="0.3">
      <c r="A1" t="s">
        <v>326</v>
      </c>
      <c r="B1" s="79"/>
      <c r="D1" s="78"/>
    </row>
    <row r="2" spans="1:5" x14ac:dyDescent="0.3">
      <c r="A2" t="s">
        <v>327</v>
      </c>
      <c r="B2" s="47"/>
    </row>
    <row r="4" spans="1:5" x14ac:dyDescent="0.3">
      <c r="A4" t="s">
        <v>328</v>
      </c>
      <c r="B4" t="s">
        <v>329</v>
      </c>
      <c r="C4" t="s">
        <v>330</v>
      </c>
      <c r="D4" t="s">
        <v>331</v>
      </c>
    </row>
    <row r="5" spans="1:5" x14ac:dyDescent="0.3">
      <c r="B5" s="77"/>
      <c r="C5" s="77"/>
      <c r="D5" s="78"/>
      <c r="E5" s="77"/>
    </row>
    <row r="6" spans="1:5" x14ac:dyDescent="0.3">
      <c r="B6" s="77"/>
      <c r="C6" s="77"/>
      <c r="D6" s="78"/>
      <c r="E6" s="77"/>
    </row>
    <row r="7" spans="1:5" x14ac:dyDescent="0.3">
      <c r="B7" s="77"/>
      <c r="C7" s="77"/>
      <c r="D7" s="78"/>
      <c r="E7" s="77"/>
    </row>
    <row r="8" spans="1:5" x14ac:dyDescent="0.3">
      <c r="B8" s="77"/>
      <c r="C8" s="77"/>
      <c r="D8" s="78"/>
      <c r="E8" s="77"/>
    </row>
    <row r="9" spans="1:5" x14ac:dyDescent="0.3">
      <c r="B9" s="77"/>
      <c r="C9" s="77"/>
      <c r="D9" s="78"/>
      <c r="E9" s="77"/>
    </row>
    <row r="10" spans="1:5" x14ac:dyDescent="0.3">
      <c r="B10" s="77"/>
      <c r="C10" s="77"/>
      <c r="D10" s="78"/>
      <c r="E10" s="77"/>
    </row>
    <row r="11" spans="1:5" x14ac:dyDescent="0.3">
      <c r="B11" s="77"/>
      <c r="C11" s="77"/>
      <c r="D11" s="78"/>
      <c r="E11" s="77"/>
    </row>
    <row r="12" spans="1:5" x14ac:dyDescent="0.3">
      <c r="B12" s="77"/>
      <c r="C12" s="77"/>
      <c r="D12" s="78"/>
      <c r="E12" s="77"/>
    </row>
    <row r="13" spans="1:5" x14ac:dyDescent="0.3">
      <c r="B13" s="77"/>
      <c r="C13" s="77"/>
      <c r="D13" s="78"/>
      <c r="E13" s="77"/>
    </row>
    <row r="14" spans="1:5" x14ac:dyDescent="0.3">
      <c r="B14" s="77"/>
      <c r="C14" s="77"/>
      <c r="D14" s="78"/>
      <c r="E14" s="77"/>
    </row>
    <row r="15" spans="1:5" x14ac:dyDescent="0.3">
      <c r="B15" s="77"/>
      <c r="C15" s="77"/>
      <c r="D15" s="78"/>
      <c r="E15" s="77"/>
    </row>
    <row r="16" spans="1:5" x14ac:dyDescent="0.3">
      <c r="B16" s="77"/>
      <c r="C16" s="77"/>
      <c r="D16" s="78"/>
      <c r="E16" s="77"/>
    </row>
    <row r="17" spans="2:5" x14ac:dyDescent="0.3">
      <c r="B17" s="77"/>
      <c r="C17" s="77"/>
      <c r="D17" s="78"/>
      <c r="E17" s="77"/>
    </row>
    <row r="18" spans="2:5" x14ac:dyDescent="0.3">
      <c r="B18" s="77"/>
      <c r="C18" s="77"/>
      <c r="D18" s="78"/>
      <c r="E18" s="77"/>
    </row>
    <row r="19" spans="2:5" x14ac:dyDescent="0.3">
      <c r="B19" s="77"/>
      <c r="C19" s="77"/>
      <c r="D19" s="78"/>
      <c r="E19" s="77"/>
    </row>
    <row r="20" spans="2:5" x14ac:dyDescent="0.3">
      <c r="B20" s="77"/>
      <c r="C20" s="77"/>
      <c r="D20" s="78"/>
      <c r="E20" s="77"/>
    </row>
    <row r="21" spans="2:5" x14ac:dyDescent="0.3">
      <c r="B21" s="77"/>
      <c r="C21" s="77"/>
      <c r="D21" s="78"/>
      <c r="E21" s="77"/>
    </row>
    <row r="22" spans="2:5" x14ac:dyDescent="0.3">
      <c r="B22" s="77"/>
      <c r="C22" s="77"/>
      <c r="D22" s="78"/>
      <c r="E22" s="77"/>
    </row>
    <row r="23" spans="2:5" x14ac:dyDescent="0.3">
      <c r="B23" s="77"/>
      <c r="C23" s="77"/>
      <c r="D23" s="78"/>
      <c r="E23" s="77"/>
    </row>
    <row r="24" spans="2:5" x14ac:dyDescent="0.3">
      <c r="B24" s="77"/>
      <c r="C24" s="77"/>
      <c r="D24" s="78"/>
      <c r="E24" s="77"/>
    </row>
    <row r="25" spans="2:5" x14ac:dyDescent="0.3">
      <c r="B25" s="77"/>
      <c r="C25" s="77"/>
      <c r="D25" s="78"/>
      <c r="E25" s="77"/>
    </row>
    <row r="26" spans="2:5" x14ac:dyDescent="0.3">
      <c r="B26" s="77"/>
      <c r="C26" s="77"/>
      <c r="D26" s="78"/>
      <c r="E26" s="77"/>
    </row>
    <row r="27" spans="2:5" x14ac:dyDescent="0.3">
      <c r="B27" s="77"/>
      <c r="C27" s="77"/>
      <c r="D27" s="78"/>
      <c r="E27" s="77"/>
    </row>
    <row r="28" spans="2:5" x14ac:dyDescent="0.3">
      <c r="B28" s="77"/>
      <c r="C28" s="77"/>
      <c r="D28" s="78"/>
      <c r="E28" s="77"/>
    </row>
    <row r="29" spans="2:5" x14ac:dyDescent="0.3">
      <c r="B29" s="77"/>
      <c r="C29" s="77"/>
      <c r="D29" s="78"/>
      <c r="E29" s="77"/>
    </row>
    <row r="30" spans="2:5" x14ac:dyDescent="0.3">
      <c r="B30" s="77"/>
      <c r="C30" s="77"/>
      <c r="D30" s="78"/>
      <c r="E30" s="77"/>
    </row>
    <row r="31" spans="2:5" x14ac:dyDescent="0.3">
      <c r="B31" s="77"/>
      <c r="C31" s="77"/>
      <c r="D31" s="78"/>
      <c r="E31" s="77"/>
    </row>
    <row r="32" spans="2:5" x14ac:dyDescent="0.3">
      <c r="B32" s="77"/>
      <c r="C32" s="77"/>
      <c r="D32" s="78"/>
      <c r="E32" s="77"/>
    </row>
    <row r="33" spans="2:5" x14ac:dyDescent="0.3">
      <c r="B33" s="77"/>
      <c r="C33" s="77"/>
      <c r="D33" s="78"/>
      <c r="E33" s="77"/>
    </row>
    <row r="34" spans="2:5" x14ac:dyDescent="0.3">
      <c r="B34" s="77"/>
      <c r="C34" s="77"/>
      <c r="D34" s="78"/>
      <c r="E34" s="77"/>
    </row>
    <row r="35" spans="2:5" x14ac:dyDescent="0.3">
      <c r="B35" s="77"/>
      <c r="C35" s="77"/>
      <c r="D35" s="78"/>
      <c r="E35" s="77"/>
    </row>
    <row r="36" spans="2:5" x14ac:dyDescent="0.3">
      <c r="B36" s="77"/>
      <c r="C36" s="77"/>
      <c r="D36" s="78"/>
      <c r="E36" s="77"/>
    </row>
    <row r="37" spans="2:5" x14ac:dyDescent="0.3">
      <c r="B37" s="77"/>
      <c r="C37" s="77"/>
      <c r="D37" s="78"/>
      <c r="E37" s="77"/>
    </row>
    <row r="38" spans="2:5" x14ac:dyDescent="0.3">
      <c r="B38" s="77"/>
      <c r="C38" s="77"/>
      <c r="D38" s="78"/>
      <c r="E38" s="77"/>
    </row>
    <row r="39" spans="2:5" x14ac:dyDescent="0.3">
      <c r="B39" s="77"/>
      <c r="C39" s="77"/>
      <c r="D39" s="78"/>
      <c r="E39" s="77"/>
    </row>
    <row r="40" spans="2:5" x14ac:dyDescent="0.3">
      <c r="B40" s="77"/>
      <c r="C40" s="77"/>
      <c r="D40" s="78"/>
      <c r="E40" s="77"/>
    </row>
    <row r="41" spans="2:5" x14ac:dyDescent="0.3">
      <c r="B41" s="77"/>
      <c r="C41" s="77"/>
      <c r="D41" s="78"/>
      <c r="E41" s="77"/>
    </row>
    <row r="42" spans="2:5" x14ac:dyDescent="0.3">
      <c r="B42" s="77"/>
      <c r="C42" s="77"/>
      <c r="D42" s="78"/>
      <c r="E42" s="77"/>
    </row>
    <row r="43" spans="2:5" x14ac:dyDescent="0.3">
      <c r="B43" s="77"/>
      <c r="C43" s="77"/>
      <c r="D43" s="78"/>
      <c r="E43" s="77"/>
    </row>
    <row r="44" spans="2:5" x14ac:dyDescent="0.3">
      <c r="B44" s="77"/>
      <c r="C44" s="77"/>
      <c r="D44" s="78"/>
      <c r="E44" s="77"/>
    </row>
    <row r="45" spans="2:5" x14ac:dyDescent="0.3">
      <c r="B45" s="77"/>
      <c r="C45" s="77"/>
      <c r="D45" s="78"/>
      <c r="E45" s="77"/>
    </row>
    <row r="46" spans="2:5" x14ac:dyDescent="0.3">
      <c r="B46" s="77"/>
      <c r="C46" s="77"/>
      <c r="D46" s="78"/>
      <c r="E46" s="77"/>
    </row>
    <row r="47" spans="2:5" x14ac:dyDescent="0.3">
      <c r="B47" s="77"/>
      <c r="C47" s="77"/>
      <c r="D47" s="78"/>
      <c r="E47" s="77"/>
    </row>
    <row r="48" spans="2:5" x14ac:dyDescent="0.3">
      <c r="B48" s="77"/>
      <c r="C48" s="77"/>
      <c r="D48" s="78"/>
      <c r="E48" s="77"/>
    </row>
    <row r="49" spans="2:5" x14ac:dyDescent="0.3">
      <c r="B49" s="77"/>
      <c r="C49" s="77"/>
      <c r="D49" s="78"/>
      <c r="E49" s="77"/>
    </row>
    <row r="50" spans="2:5" x14ac:dyDescent="0.3">
      <c r="B50" s="77"/>
      <c r="C50" s="77"/>
      <c r="D50" s="78"/>
      <c r="E50" s="77"/>
    </row>
  </sheetData>
  <dataValidations count="1">
    <dataValidation type="list" allowBlank="1" showInputMessage="1" showErrorMessage="1" sqref="B2" xr:uid="{00000000-0002-0000-1100-000000000000}">
      <formula1>"TRUE, FALSE"</formula1>
    </dataValidation>
  </dataValidations>
  <pageMargins left="0.7" right="0.7" top="0.75" bottom="0.75" header="0.3" footer="0.3"/>
  <pageSetup paperSize="8" scale="40"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002060"/>
  </sheetPr>
  <dimension ref="A1"/>
  <sheetViews>
    <sheetView workbookViewId="0">
      <selection activeCell="P44" sqref="P44"/>
    </sheetView>
  </sheetViews>
  <sheetFormatPr defaultColWidth="9.15234375" defaultRowHeight="12.45" x14ac:dyDescent="0.3"/>
  <cols>
    <col min="1" max="16384" width="9.15234375" style="8"/>
  </cols>
  <sheetData>
    <row r="1" spans="1:1" x14ac:dyDescent="0.3">
      <c r="A1" s="9" t="s">
        <v>38</v>
      </c>
    </row>
  </sheetData>
  <pageMargins left="0.75" right="0.75" top="1" bottom="1" header="0.5" footer="0.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sheetPr>
  <dimension ref="A1:G6"/>
  <sheetViews>
    <sheetView zoomScaleNormal="100" zoomScaleSheetLayoutView="100" workbookViewId="0">
      <selection activeCell="D26" sqref="D26"/>
    </sheetView>
  </sheetViews>
  <sheetFormatPr defaultRowHeight="12.45" x14ac:dyDescent="0.3"/>
  <cols>
    <col min="1" max="1" width="13.53515625" bestFit="1" customWidth="1"/>
    <col min="2" max="2" width="13.53515625" customWidth="1"/>
    <col min="3" max="3" width="14" bestFit="1" customWidth="1"/>
    <col min="4" max="4" width="67.15234375" bestFit="1" customWidth="1"/>
    <col min="5" max="5" width="14" bestFit="1" customWidth="1"/>
    <col min="6" max="6" width="14.3828125" bestFit="1" customWidth="1"/>
    <col min="7" max="7" width="15.69140625" bestFit="1" customWidth="1"/>
  </cols>
  <sheetData>
    <row r="1" spans="1:7" ht="15.45" x14ac:dyDescent="0.4">
      <c r="A1" s="14" t="s">
        <v>13</v>
      </c>
      <c r="B1" s="14"/>
    </row>
    <row r="2" spans="1:7" x14ac:dyDescent="0.3">
      <c r="A2" s="108" t="s">
        <v>14</v>
      </c>
      <c r="B2" s="108" t="s">
        <v>15</v>
      </c>
      <c r="C2" s="109" t="s">
        <v>16</v>
      </c>
      <c r="D2" s="109" t="s">
        <v>17</v>
      </c>
      <c r="E2" s="109" t="s">
        <v>18</v>
      </c>
      <c r="F2" s="109" t="s">
        <v>19</v>
      </c>
      <c r="G2" s="109" t="s">
        <v>20</v>
      </c>
    </row>
    <row r="3" spans="1:7" x14ac:dyDescent="0.3">
      <c r="A3" s="18">
        <v>4</v>
      </c>
      <c r="B3" s="110">
        <v>43691</v>
      </c>
      <c r="C3" s="103" t="s">
        <v>21</v>
      </c>
      <c r="D3" s="111" t="s">
        <v>22</v>
      </c>
      <c r="E3" s="103" t="s">
        <v>23</v>
      </c>
      <c r="F3" s="111" t="s">
        <v>24</v>
      </c>
      <c r="G3" s="161">
        <v>43692</v>
      </c>
    </row>
    <row r="4" spans="1:7" x14ac:dyDescent="0.3">
      <c r="A4" s="127">
        <v>5</v>
      </c>
      <c r="B4" s="43">
        <v>43755</v>
      </c>
      <c r="C4" t="s">
        <v>25</v>
      </c>
      <c r="D4" t="s">
        <v>26</v>
      </c>
      <c r="E4" t="s">
        <v>23</v>
      </c>
      <c r="G4" s="43">
        <v>43755</v>
      </c>
    </row>
    <row r="5" spans="1:7" s="103" customFormat="1" x14ac:dyDescent="0.3">
      <c r="A5" s="134">
        <v>6</v>
      </c>
      <c r="B5" s="135">
        <v>43896</v>
      </c>
      <c r="C5" s="103" t="s">
        <v>25</v>
      </c>
      <c r="D5" s="103" t="s">
        <v>27</v>
      </c>
      <c r="E5" s="103" t="s">
        <v>28</v>
      </c>
      <c r="F5" s="103" t="s">
        <v>29</v>
      </c>
      <c r="G5" s="135">
        <v>43896</v>
      </c>
    </row>
    <row r="6" spans="1:7" s="2" customFormat="1" x14ac:dyDescent="0.3">
      <c r="A6" s="108"/>
      <c r="B6" s="133"/>
      <c r="G6" s="133"/>
    </row>
  </sheetData>
  <pageMargins left="0.7" right="0.7" top="0.75" bottom="0.75" header="0.3" footer="0.3"/>
  <pageSetup paperSize="9" scale="58"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002060"/>
  </sheetPr>
  <dimension ref="A1"/>
  <sheetViews>
    <sheetView workbookViewId="0">
      <selection activeCell="P44" sqref="P44"/>
    </sheetView>
  </sheetViews>
  <sheetFormatPr defaultColWidth="9.15234375" defaultRowHeight="12.45" x14ac:dyDescent="0.3"/>
  <cols>
    <col min="1" max="16384" width="9.15234375" style="8"/>
  </cols>
  <sheetData>
    <row r="1" spans="1:1" x14ac:dyDescent="0.3">
      <c r="A1" s="9" t="s">
        <v>38</v>
      </c>
    </row>
  </sheetData>
  <phoneticPr fontId="27" type="noConversion"/>
  <pageMargins left="0.75" right="0.75" top="1" bottom="1" header="0.5" footer="0.5"/>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4" tint="0.79998168889431442"/>
  </sheetPr>
  <dimension ref="A1"/>
  <sheetViews>
    <sheetView workbookViewId="0">
      <selection activeCell="E18" sqref="E18:J18"/>
    </sheetView>
  </sheetViews>
  <sheetFormatPr defaultColWidth="9.15234375" defaultRowHeight="12.45" x14ac:dyDescent="0.3"/>
  <cols>
    <col min="1" max="16384" width="9.15234375" style="63"/>
  </cols>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002060"/>
    <pageSetUpPr fitToPage="1"/>
  </sheetPr>
  <dimension ref="A1:IW60"/>
  <sheetViews>
    <sheetView zoomScaleNormal="100" workbookViewId="0">
      <selection activeCell="D119" sqref="D119:D120"/>
    </sheetView>
  </sheetViews>
  <sheetFormatPr defaultRowHeight="12.45" x14ac:dyDescent="0.3"/>
  <cols>
    <col min="1" max="1" width="32.69140625" style="39" bestFit="1" customWidth="1"/>
    <col min="2" max="2" width="42" style="51" customWidth="1"/>
    <col min="3" max="4" width="39.84375" customWidth="1"/>
    <col min="5" max="5" width="17.15234375" style="39" customWidth="1"/>
    <col min="6" max="6" width="48" style="41" customWidth="1"/>
    <col min="7" max="7" width="29.69140625" style="41" customWidth="1"/>
    <col min="8" max="254" width="9.15234375" style="39"/>
    <col min="255" max="255" width="21.15234375" style="39" customWidth="1"/>
    <col min="256" max="256" width="42" style="39" customWidth="1"/>
    <col min="257" max="257" width="17.15234375" style="39" customWidth="1"/>
  </cols>
  <sheetData>
    <row r="1" spans="1:9" ht="22.3" x14ac:dyDescent="0.3">
      <c r="A1" s="48" t="s">
        <v>332</v>
      </c>
      <c r="B1" s="55" t="s">
        <v>333</v>
      </c>
      <c r="C1" s="194"/>
      <c r="D1" s="99"/>
      <c r="E1" s="50"/>
      <c r="F1" s="37"/>
      <c r="G1" s="37"/>
      <c r="H1" s="50"/>
      <c r="I1" s="50"/>
    </row>
    <row r="2" spans="1:9" x14ac:dyDescent="0.3">
      <c r="A2" s="50" t="s">
        <v>334</v>
      </c>
      <c r="B2" s="49"/>
      <c r="C2" s="36" t="s">
        <v>335</v>
      </c>
      <c r="D2" s="36" t="s">
        <v>336</v>
      </c>
      <c r="E2" s="50" t="s">
        <v>53</v>
      </c>
      <c r="F2" s="37" t="s">
        <v>101</v>
      </c>
      <c r="G2" s="37" t="s">
        <v>102</v>
      </c>
      <c r="H2" s="50"/>
      <c r="I2" s="50"/>
    </row>
    <row r="3" spans="1:9" ht="49.75" x14ac:dyDescent="0.3">
      <c r="A3" s="50"/>
      <c r="B3" s="49" t="s">
        <v>171</v>
      </c>
      <c r="C3" s="56"/>
      <c r="D3" s="56"/>
      <c r="E3" s="58"/>
      <c r="F3" s="57"/>
      <c r="G3" s="57"/>
      <c r="H3" s="50"/>
      <c r="I3" s="50"/>
    </row>
    <row r="4" spans="1:9" ht="24.9" x14ac:dyDescent="0.3">
      <c r="A4" s="50"/>
      <c r="B4" s="49" t="s">
        <v>178</v>
      </c>
      <c r="C4" s="56"/>
      <c r="D4" s="56"/>
      <c r="E4" s="58"/>
      <c r="F4" s="57"/>
      <c r="G4" s="57"/>
      <c r="H4" s="50"/>
      <c r="I4" s="50"/>
    </row>
    <row r="5" spans="1:9" ht="37.299999999999997" x14ac:dyDescent="0.3">
      <c r="A5" s="50"/>
      <c r="B5" s="49" t="s">
        <v>179</v>
      </c>
      <c r="C5" s="56"/>
      <c r="D5" s="56"/>
      <c r="E5" s="58"/>
      <c r="F5" s="57"/>
      <c r="G5" s="57"/>
      <c r="H5" s="50"/>
      <c r="I5" s="50"/>
    </row>
    <row r="6" spans="1:9" ht="24.9" x14ac:dyDescent="0.3">
      <c r="A6" s="50"/>
      <c r="B6" s="49" t="s">
        <v>180</v>
      </c>
      <c r="C6" s="56"/>
      <c r="D6" s="56"/>
      <c r="E6" s="58"/>
      <c r="F6" s="57"/>
      <c r="G6" s="57"/>
      <c r="H6" s="50"/>
      <c r="I6" s="50"/>
    </row>
    <row r="7" spans="1:9" ht="24.9" x14ac:dyDescent="0.3">
      <c r="A7" s="50"/>
      <c r="B7" s="49" t="s">
        <v>181</v>
      </c>
      <c r="C7" s="56"/>
      <c r="D7" s="56"/>
      <c r="E7" s="58"/>
      <c r="F7" s="57"/>
      <c r="G7" s="57"/>
      <c r="H7" s="50"/>
      <c r="I7" s="50"/>
    </row>
    <row r="8" spans="1:9" ht="24.9" x14ac:dyDescent="0.3">
      <c r="A8" s="50"/>
      <c r="B8" s="49" t="s">
        <v>183</v>
      </c>
      <c r="C8" s="56"/>
      <c r="D8" s="56"/>
      <c r="E8" s="58"/>
      <c r="F8" s="57"/>
      <c r="G8" s="57"/>
      <c r="H8" s="50"/>
      <c r="I8" s="50"/>
    </row>
    <row r="9" spans="1:9" ht="24.9" x14ac:dyDescent="0.3">
      <c r="A9" s="50"/>
      <c r="B9" s="49" t="s">
        <v>184</v>
      </c>
      <c r="C9" s="56"/>
      <c r="D9" s="56"/>
      <c r="E9" s="58"/>
      <c r="F9" s="57"/>
      <c r="G9" s="57"/>
      <c r="H9" s="50"/>
      <c r="I9" s="50"/>
    </row>
    <row r="10" spans="1:9" x14ac:dyDescent="0.3">
      <c r="A10" s="50" t="s">
        <v>187</v>
      </c>
      <c r="B10" s="49"/>
      <c r="C10" s="36" t="s">
        <v>335</v>
      </c>
      <c r="D10" s="36" t="s">
        <v>336</v>
      </c>
      <c r="E10" s="50" t="s">
        <v>53</v>
      </c>
      <c r="F10" s="37" t="s">
        <v>101</v>
      </c>
      <c r="G10" s="37" t="s">
        <v>102</v>
      </c>
      <c r="H10" s="50"/>
      <c r="I10" s="50"/>
    </row>
    <row r="11" spans="1:9" ht="62.15" x14ac:dyDescent="0.3">
      <c r="A11" s="50"/>
      <c r="B11" s="49" t="s">
        <v>337</v>
      </c>
      <c r="C11" s="56"/>
      <c r="D11" s="56"/>
      <c r="E11" s="58"/>
      <c r="F11" s="57"/>
      <c r="G11" s="57"/>
      <c r="H11" s="50"/>
      <c r="I11" s="50"/>
    </row>
    <row r="12" spans="1:9" ht="37.299999999999997" x14ac:dyDescent="0.3">
      <c r="A12" s="50"/>
      <c r="B12" s="49" t="s">
        <v>191</v>
      </c>
      <c r="C12" s="56"/>
      <c r="D12" s="56"/>
      <c r="E12" s="58"/>
      <c r="F12" s="57"/>
      <c r="G12" s="57"/>
      <c r="H12" s="50"/>
      <c r="I12" s="50"/>
    </row>
    <row r="13" spans="1:9" ht="37.299999999999997" x14ac:dyDescent="0.3">
      <c r="A13" s="50"/>
      <c r="B13" s="49" t="s">
        <v>192</v>
      </c>
      <c r="C13" s="56"/>
      <c r="D13" s="56"/>
      <c r="E13" s="58"/>
      <c r="F13" s="57"/>
      <c r="G13" s="57"/>
      <c r="H13" s="50"/>
      <c r="I13" s="50"/>
    </row>
    <row r="14" spans="1:9" ht="24.9" x14ac:dyDescent="0.3">
      <c r="A14" s="50"/>
      <c r="B14" s="49" t="s">
        <v>194</v>
      </c>
      <c r="C14" s="56"/>
      <c r="D14" s="56"/>
      <c r="E14" s="58"/>
      <c r="F14" s="57"/>
      <c r="G14" s="57"/>
      <c r="H14" s="50"/>
      <c r="I14" s="50"/>
    </row>
    <row r="15" spans="1:9" ht="24.9" x14ac:dyDescent="0.3">
      <c r="A15" s="50"/>
      <c r="B15" s="49" t="s">
        <v>197</v>
      </c>
      <c r="C15" s="56"/>
      <c r="D15" s="56"/>
      <c r="E15" s="58"/>
      <c r="F15" s="57"/>
      <c r="G15" s="57"/>
      <c r="H15" s="50"/>
      <c r="I15" s="50"/>
    </row>
    <row r="16" spans="1:9" ht="37.299999999999997" x14ac:dyDescent="0.3">
      <c r="A16" s="50"/>
      <c r="B16" s="49" t="s">
        <v>198</v>
      </c>
      <c r="C16" s="56"/>
      <c r="D16" s="56"/>
      <c r="E16" s="58"/>
      <c r="F16" s="57"/>
      <c r="G16" s="57"/>
      <c r="H16" s="50"/>
      <c r="I16" s="50"/>
    </row>
    <row r="17" spans="1:9" ht="49.75" x14ac:dyDescent="0.3">
      <c r="A17" s="50"/>
      <c r="B17" s="49" t="s">
        <v>338</v>
      </c>
      <c r="C17" s="56"/>
      <c r="D17" s="56"/>
      <c r="E17" s="58"/>
      <c r="F17" s="57"/>
      <c r="G17" s="57"/>
      <c r="H17" s="50"/>
      <c r="I17" s="50"/>
    </row>
    <row r="18" spans="1:9" ht="37.299999999999997" x14ac:dyDescent="0.3">
      <c r="A18" s="50"/>
      <c r="B18" s="49" t="s">
        <v>202</v>
      </c>
      <c r="C18" s="56"/>
      <c r="D18" s="56"/>
      <c r="E18" s="58"/>
      <c r="F18" s="57"/>
      <c r="G18" s="57"/>
      <c r="H18" s="50"/>
      <c r="I18" s="50"/>
    </row>
    <row r="19" spans="1:9" x14ac:dyDescent="0.3">
      <c r="A19" s="50"/>
      <c r="B19" s="49" t="s">
        <v>203</v>
      </c>
      <c r="C19" s="56"/>
      <c r="D19" s="56"/>
      <c r="E19" s="58"/>
      <c r="F19" s="57"/>
      <c r="G19" s="57"/>
      <c r="H19" s="50"/>
      <c r="I19" s="50"/>
    </row>
    <row r="20" spans="1:9" ht="24.9" x14ac:dyDescent="0.3">
      <c r="A20" s="50"/>
      <c r="B20" s="49" t="s">
        <v>204</v>
      </c>
      <c r="C20" s="56"/>
      <c r="D20" s="56"/>
      <c r="E20" s="58"/>
      <c r="F20" s="57"/>
      <c r="G20" s="57"/>
      <c r="H20" s="50"/>
      <c r="I20" s="50"/>
    </row>
    <row r="21" spans="1:9" ht="24.9" x14ac:dyDescent="0.3">
      <c r="A21" s="50"/>
      <c r="B21" s="49" t="s">
        <v>205</v>
      </c>
      <c r="C21" s="56"/>
      <c r="D21" s="56"/>
      <c r="E21" s="58"/>
      <c r="F21" s="57"/>
      <c r="G21" s="57"/>
      <c r="H21" s="50"/>
      <c r="I21" s="50"/>
    </row>
    <row r="22" spans="1:9" x14ac:dyDescent="0.3">
      <c r="A22" s="50" t="s">
        <v>339</v>
      </c>
      <c r="B22" s="49"/>
      <c r="C22" s="36" t="s">
        <v>335</v>
      </c>
      <c r="D22" s="36" t="s">
        <v>336</v>
      </c>
      <c r="E22" s="50" t="s">
        <v>53</v>
      </c>
      <c r="F22" s="37" t="s">
        <v>101</v>
      </c>
      <c r="G22" s="37" t="s">
        <v>102</v>
      </c>
      <c r="H22" s="50"/>
      <c r="I22" s="50"/>
    </row>
    <row r="23" spans="1:9" ht="62.15" x14ac:dyDescent="0.3">
      <c r="A23" s="50"/>
      <c r="B23" s="49" t="s">
        <v>208</v>
      </c>
      <c r="C23" s="56"/>
      <c r="D23" s="56"/>
      <c r="E23" s="58"/>
      <c r="F23" s="57"/>
      <c r="G23" s="57"/>
      <c r="H23" s="50"/>
      <c r="I23" s="50"/>
    </row>
    <row r="24" spans="1:9" x14ac:dyDescent="0.3">
      <c r="A24" s="50"/>
      <c r="B24" s="49" t="s">
        <v>340</v>
      </c>
      <c r="C24" s="56"/>
      <c r="D24" s="56"/>
      <c r="E24" s="58"/>
      <c r="F24" s="57"/>
      <c r="G24" s="57"/>
      <c r="H24" s="50"/>
      <c r="I24" s="50"/>
    </row>
    <row r="25" spans="1:9" ht="24.9" x14ac:dyDescent="0.3">
      <c r="A25" s="50"/>
      <c r="B25" s="49" t="s">
        <v>215</v>
      </c>
      <c r="C25" s="56"/>
      <c r="D25" s="56"/>
      <c r="E25" s="58"/>
      <c r="F25" s="57"/>
      <c r="G25" s="57"/>
      <c r="H25" s="50"/>
      <c r="I25" s="50"/>
    </row>
    <row r="26" spans="1:9" ht="37.299999999999997" x14ac:dyDescent="0.3">
      <c r="A26" s="50"/>
      <c r="B26" s="49" t="s">
        <v>217</v>
      </c>
      <c r="C26" s="56"/>
      <c r="D26" s="56"/>
      <c r="E26" s="58"/>
      <c r="F26" s="57"/>
      <c r="G26" s="57"/>
      <c r="H26" s="50"/>
      <c r="I26" s="50"/>
    </row>
    <row r="27" spans="1:9" ht="24.9" x14ac:dyDescent="0.3">
      <c r="A27" s="50"/>
      <c r="B27" s="49" t="s">
        <v>223</v>
      </c>
      <c r="C27" s="56"/>
      <c r="D27" s="56"/>
      <c r="E27" s="58"/>
      <c r="F27" s="57"/>
      <c r="G27" s="57"/>
      <c r="H27" s="50"/>
      <c r="I27" s="50"/>
    </row>
    <row r="28" spans="1:9" ht="24.9" x14ac:dyDescent="0.3">
      <c r="A28" s="50"/>
      <c r="B28" s="49" t="s">
        <v>221</v>
      </c>
      <c r="C28" s="56"/>
      <c r="D28" s="56"/>
      <c r="E28" s="58"/>
      <c r="F28" s="57"/>
      <c r="G28" s="57"/>
      <c r="H28" s="50"/>
      <c r="I28" s="50"/>
    </row>
    <row r="29" spans="1:9" ht="37.299999999999997" x14ac:dyDescent="0.3">
      <c r="A29" s="50"/>
      <c r="B29" s="49" t="s">
        <v>225</v>
      </c>
      <c r="C29" s="56"/>
      <c r="D29" s="56"/>
      <c r="E29" s="58"/>
      <c r="F29" s="57"/>
      <c r="G29" s="57"/>
      <c r="H29" s="50"/>
      <c r="I29" s="50"/>
    </row>
    <row r="30" spans="1:9" ht="37.299999999999997" x14ac:dyDescent="0.3">
      <c r="A30" s="50"/>
      <c r="B30" s="49" t="s">
        <v>229</v>
      </c>
      <c r="C30" s="56"/>
      <c r="D30" s="56"/>
      <c r="E30" s="58"/>
      <c r="F30" s="57"/>
      <c r="G30" s="57"/>
      <c r="H30" s="50"/>
      <c r="I30" s="50"/>
    </row>
    <row r="31" spans="1:9" x14ac:dyDescent="0.3">
      <c r="A31" s="50"/>
      <c r="B31" s="49" t="s">
        <v>341</v>
      </c>
      <c r="C31" s="56"/>
      <c r="D31" s="56"/>
      <c r="E31" s="58"/>
      <c r="F31" s="57"/>
      <c r="G31" s="57"/>
      <c r="H31" s="50"/>
      <c r="I31" s="50"/>
    </row>
    <row r="32" spans="1:9" x14ac:dyDescent="0.3">
      <c r="A32" s="50" t="s">
        <v>233</v>
      </c>
      <c r="B32" s="49"/>
      <c r="C32" s="36" t="s">
        <v>335</v>
      </c>
      <c r="D32" s="36" t="s">
        <v>336</v>
      </c>
      <c r="E32" s="50" t="s">
        <v>53</v>
      </c>
      <c r="F32" s="37" t="s">
        <v>101</v>
      </c>
      <c r="G32" s="37" t="s">
        <v>102</v>
      </c>
      <c r="H32" s="50"/>
      <c r="I32" s="50"/>
    </row>
    <row r="33" spans="1:9" ht="24.9" x14ac:dyDescent="0.3">
      <c r="A33" s="50"/>
      <c r="B33" s="49" t="s">
        <v>342</v>
      </c>
      <c r="C33" s="56"/>
      <c r="D33" s="56"/>
      <c r="E33" s="58"/>
      <c r="F33" s="57"/>
      <c r="G33" s="57"/>
      <c r="H33" s="50"/>
      <c r="I33" s="50"/>
    </row>
    <row r="34" spans="1:9" ht="37.299999999999997" x14ac:dyDescent="0.3">
      <c r="A34" s="50"/>
      <c r="B34" s="49" t="s">
        <v>238</v>
      </c>
      <c r="C34" s="56"/>
      <c r="D34" s="56"/>
      <c r="E34" s="58"/>
      <c r="F34" s="57"/>
      <c r="G34" s="57"/>
      <c r="H34" s="50"/>
      <c r="I34" s="50"/>
    </row>
    <row r="35" spans="1:9" ht="24.9" x14ac:dyDescent="0.3">
      <c r="A35" s="50"/>
      <c r="B35" s="49" t="s">
        <v>343</v>
      </c>
      <c r="C35" s="56"/>
      <c r="D35" s="56"/>
      <c r="E35" s="58"/>
      <c r="F35" s="57"/>
      <c r="G35" s="57"/>
      <c r="H35" s="50"/>
      <c r="I35" s="50"/>
    </row>
    <row r="36" spans="1:9" ht="37.299999999999997" x14ac:dyDescent="0.3">
      <c r="A36" s="50"/>
      <c r="B36" s="49" t="s">
        <v>344</v>
      </c>
      <c r="C36" s="56"/>
      <c r="D36" s="56"/>
      <c r="E36" s="58"/>
      <c r="F36" s="57"/>
      <c r="G36" s="57"/>
      <c r="H36" s="50"/>
      <c r="I36" s="50"/>
    </row>
    <row r="37" spans="1:9" ht="24.9" x14ac:dyDescent="0.3">
      <c r="A37" s="50"/>
      <c r="B37" s="49" t="s">
        <v>345</v>
      </c>
      <c r="C37" s="56"/>
      <c r="D37" s="56"/>
      <c r="E37" s="58"/>
      <c r="F37" s="57"/>
      <c r="G37" s="57"/>
      <c r="H37" s="50"/>
      <c r="I37" s="50"/>
    </row>
    <row r="38" spans="1:9" ht="24.9" x14ac:dyDescent="0.3">
      <c r="A38" s="50"/>
      <c r="B38" s="49" t="s">
        <v>250</v>
      </c>
      <c r="C38" s="56"/>
      <c r="D38" s="56"/>
      <c r="E38" s="58"/>
      <c r="F38" s="57"/>
      <c r="G38" s="57"/>
      <c r="H38" s="50"/>
      <c r="I38" s="50"/>
    </row>
    <row r="39" spans="1:9" ht="62.15" x14ac:dyDescent="0.3">
      <c r="A39" s="50"/>
      <c r="B39" s="49" t="s">
        <v>346</v>
      </c>
      <c r="C39" s="56"/>
      <c r="D39" s="56"/>
      <c r="E39" s="58"/>
      <c r="F39" s="57"/>
      <c r="G39" s="57"/>
      <c r="H39" s="50"/>
      <c r="I39" s="50"/>
    </row>
    <row r="40" spans="1:9" ht="24.9" x14ac:dyDescent="0.3">
      <c r="A40" s="50"/>
      <c r="B40" s="49" t="s">
        <v>254</v>
      </c>
      <c r="C40" s="56"/>
      <c r="D40" s="56"/>
      <c r="E40" s="58"/>
      <c r="F40" s="57"/>
      <c r="G40" s="57"/>
      <c r="H40" s="50"/>
      <c r="I40" s="50"/>
    </row>
    <row r="41" spans="1:9" ht="49.75" x14ac:dyDescent="0.3">
      <c r="A41" s="50"/>
      <c r="B41" s="49" t="s">
        <v>256</v>
      </c>
      <c r="C41" s="56"/>
      <c r="D41" s="56"/>
      <c r="E41" s="58"/>
      <c r="F41" s="57"/>
      <c r="G41" s="57"/>
      <c r="H41" s="50"/>
      <c r="I41" s="50"/>
    </row>
    <row r="42" spans="1:9" ht="24.9" x14ac:dyDescent="0.3">
      <c r="A42" s="50"/>
      <c r="B42" s="49" t="s">
        <v>258</v>
      </c>
      <c r="C42" s="56"/>
      <c r="D42" s="56"/>
      <c r="E42" s="58"/>
      <c r="F42" s="57"/>
      <c r="G42" s="57"/>
      <c r="H42" s="50"/>
      <c r="I42" s="50"/>
    </row>
    <row r="43" spans="1:9" x14ac:dyDescent="0.3">
      <c r="A43" s="50" t="s">
        <v>347</v>
      </c>
      <c r="B43" s="49"/>
      <c r="C43" s="36" t="s">
        <v>335</v>
      </c>
      <c r="D43" s="36" t="s">
        <v>336</v>
      </c>
      <c r="E43" s="50" t="s">
        <v>53</v>
      </c>
      <c r="F43" s="37" t="s">
        <v>101</v>
      </c>
      <c r="G43" s="37" t="s">
        <v>102</v>
      </c>
      <c r="H43" s="50"/>
      <c r="I43" s="50"/>
    </row>
    <row r="44" spans="1:9" ht="24.9" x14ac:dyDescent="0.3">
      <c r="A44" s="50"/>
      <c r="B44" s="49" t="s">
        <v>348</v>
      </c>
      <c r="C44" s="56"/>
      <c r="D44" s="56"/>
      <c r="E44" s="58"/>
      <c r="F44" s="57"/>
      <c r="G44" s="57"/>
      <c r="H44" s="50"/>
      <c r="I44" s="50"/>
    </row>
    <row r="45" spans="1:9" ht="49.75" x14ac:dyDescent="0.3">
      <c r="A45" s="50"/>
      <c r="B45" s="49" t="s">
        <v>349</v>
      </c>
      <c r="C45" s="56"/>
      <c r="D45" s="56"/>
      <c r="E45" s="58"/>
      <c r="F45" s="57"/>
      <c r="G45" s="57"/>
      <c r="H45" s="50"/>
      <c r="I45" s="50"/>
    </row>
    <row r="46" spans="1:9" x14ac:dyDescent="0.3">
      <c r="A46" s="50"/>
      <c r="B46" s="49" t="s">
        <v>350</v>
      </c>
      <c r="C46" s="56"/>
      <c r="D46" s="56"/>
      <c r="E46" s="58"/>
      <c r="F46" s="57"/>
      <c r="G46" s="57"/>
      <c r="H46" s="50"/>
      <c r="I46" s="50"/>
    </row>
    <row r="47" spans="1:9" ht="37.299999999999997" x14ac:dyDescent="0.3">
      <c r="A47" s="50"/>
      <c r="B47" s="49" t="s">
        <v>351</v>
      </c>
      <c r="C47" s="56"/>
      <c r="D47" s="56"/>
      <c r="E47" s="58"/>
      <c r="F47" s="57"/>
      <c r="G47" s="57"/>
      <c r="H47" s="50"/>
      <c r="I47" s="50"/>
    </row>
    <row r="48" spans="1:9" ht="37.299999999999997" x14ac:dyDescent="0.3">
      <c r="A48" s="50"/>
      <c r="B48" s="49" t="s">
        <v>352</v>
      </c>
      <c r="C48" s="56"/>
      <c r="D48" s="56"/>
      <c r="E48" s="58"/>
      <c r="F48" s="57"/>
      <c r="G48" s="57"/>
      <c r="H48" s="50"/>
      <c r="I48" s="50"/>
    </row>
    <row r="49" spans="1:9" ht="37.299999999999997" x14ac:dyDescent="0.3">
      <c r="A49" s="50"/>
      <c r="B49" s="49" t="s">
        <v>353</v>
      </c>
      <c r="C49" s="56"/>
      <c r="D49" s="56"/>
      <c r="E49" s="58"/>
      <c r="F49" s="57"/>
      <c r="G49" s="57"/>
      <c r="H49" s="50"/>
      <c r="I49" s="50"/>
    </row>
    <row r="50" spans="1:9" ht="24.9" x14ac:dyDescent="0.3">
      <c r="A50" s="50"/>
      <c r="B50" s="49" t="s">
        <v>354</v>
      </c>
      <c r="C50" s="56"/>
      <c r="D50" s="56"/>
      <c r="E50" s="58"/>
      <c r="F50" s="57"/>
      <c r="G50" s="57"/>
      <c r="H50" s="50"/>
      <c r="I50" s="50"/>
    </row>
    <row r="51" spans="1:9" x14ac:dyDescent="0.3">
      <c r="A51" s="50"/>
      <c r="B51" s="49" t="s">
        <v>279</v>
      </c>
      <c r="C51" s="56"/>
      <c r="D51" s="56"/>
      <c r="E51" s="58"/>
      <c r="F51" s="57"/>
      <c r="G51" s="57"/>
      <c r="H51" s="50"/>
      <c r="I51" s="50"/>
    </row>
    <row r="52" spans="1:9" x14ac:dyDescent="0.3">
      <c r="A52" s="50"/>
      <c r="B52" s="49" t="s">
        <v>271</v>
      </c>
      <c r="C52" s="56"/>
      <c r="D52" s="56"/>
      <c r="E52" s="58"/>
      <c r="F52" s="57"/>
      <c r="G52" s="57"/>
      <c r="H52" s="50"/>
      <c r="I52" s="50"/>
    </row>
    <row r="53" spans="1:9" x14ac:dyDescent="0.3">
      <c r="A53" s="50"/>
      <c r="B53" s="49" t="s">
        <v>273</v>
      </c>
      <c r="C53" s="56"/>
      <c r="D53" s="56"/>
      <c r="E53" s="58"/>
      <c r="F53" s="57"/>
      <c r="G53" s="57"/>
      <c r="H53" s="50"/>
      <c r="I53" s="50"/>
    </row>
    <row r="55" spans="1:9" ht="22.3" x14ac:dyDescent="0.5">
      <c r="A55" s="52" t="s">
        <v>87</v>
      </c>
      <c r="C55" s="39" t="s">
        <v>355</v>
      </c>
      <c r="D55" s="39" t="s">
        <v>53</v>
      </c>
      <c r="E55" s="39" t="s">
        <v>11</v>
      </c>
    </row>
    <row r="56" spans="1:9" x14ac:dyDescent="0.3">
      <c r="B56" s="49" t="s">
        <v>186</v>
      </c>
      <c r="C56" s="58"/>
      <c r="D56" s="58"/>
      <c r="E56" s="61"/>
    </row>
    <row r="57" spans="1:9" x14ac:dyDescent="0.3">
      <c r="B57" s="49" t="s">
        <v>356</v>
      </c>
      <c r="C57" s="58"/>
      <c r="D57" s="58"/>
      <c r="E57" s="61"/>
    </row>
    <row r="58" spans="1:9" x14ac:dyDescent="0.3">
      <c r="B58" s="49" t="s">
        <v>357</v>
      </c>
      <c r="C58" s="58"/>
      <c r="D58" s="58"/>
      <c r="E58" s="61"/>
    </row>
    <row r="59" spans="1:9" x14ac:dyDescent="0.3">
      <c r="B59" s="49" t="s">
        <v>358</v>
      </c>
      <c r="C59" s="58"/>
      <c r="D59" s="58"/>
      <c r="E59" s="61"/>
    </row>
    <row r="60" spans="1:9" x14ac:dyDescent="0.3">
      <c r="B60" s="49" t="s">
        <v>325</v>
      </c>
      <c r="C60" s="58"/>
      <c r="D60" s="58"/>
      <c r="E60" s="61"/>
    </row>
  </sheetData>
  <conditionalFormatting sqref="C56:D60">
    <cfRule type="cellIs" dxfId="23" priority="1" operator="equal">
      <formula>"Green"</formula>
    </cfRule>
    <cfRule type="cellIs" dxfId="22" priority="2" operator="equal">
      <formula>"Amber"</formula>
    </cfRule>
    <cfRule type="cellIs" dxfId="21" priority="3" operator="equal">
      <formula>"Red"</formula>
    </cfRule>
  </conditionalFormatting>
  <conditionalFormatting sqref="E3:E9">
    <cfRule type="cellIs" dxfId="20" priority="37" operator="equal">
      <formula>"Green"</formula>
    </cfRule>
    <cfRule type="cellIs" dxfId="19" priority="38" operator="equal">
      <formula>"Amber"</formula>
    </cfRule>
    <cfRule type="cellIs" dxfId="18" priority="39" operator="equal">
      <formula>"Red"</formula>
    </cfRule>
  </conditionalFormatting>
  <conditionalFormatting sqref="E11:E21">
    <cfRule type="cellIs" dxfId="17" priority="32" operator="equal">
      <formula>"Amber"</formula>
    </cfRule>
    <cfRule type="cellIs" dxfId="16" priority="31" operator="equal">
      <formula>"Green"</formula>
    </cfRule>
    <cfRule type="cellIs" dxfId="15" priority="33" operator="equal">
      <formula>"Red"</formula>
    </cfRule>
  </conditionalFormatting>
  <conditionalFormatting sqref="E23:E31">
    <cfRule type="cellIs" dxfId="14" priority="27" operator="equal">
      <formula>"Red"</formula>
    </cfRule>
    <cfRule type="cellIs" dxfId="13" priority="25" operator="equal">
      <formula>"Green"</formula>
    </cfRule>
    <cfRule type="cellIs" dxfId="12" priority="26" operator="equal">
      <formula>"Amber"</formula>
    </cfRule>
  </conditionalFormatting>
  <conditionalFormatting sqref="E33:E42">
    <cfRule type="cellIs" dxfId="11" priority="19" operator="equal">
      <formula>"Green"</formula>
    </cfRule>
    <cfRule type="cellIs" dxfId="10" priority="20" operator="equal">
      <formula>"Amber"</formula>
    </cfRule>
    <cfRule type="cellIs" dxfId="9" priority="21" operator="equal">
      <formula>"Red"</formula>
    </cfRule>
  </conditionalFormatting>
  <conditionalFormatting sqref="E44:E53">
    <cfRule type="cellIs" dxfId="8" priority="13" operator="equal">
      <formula>"Green"</formula>
    </cfRule>
    <cfRule type="cellIs" dxfId="7" priority="14" operator="equal">
      <formula>"Amber"</formula>
    </cfRule>
    <cfRule type="cellIs" dxfId="6" priority="15" operator="equal">
      <formula>"Red"</formula>
    </cfRule>
  </conditionalFormatting>
  <pageMargins left="0.7" right="0.7" top="0.75" bottom="0.75" header="0.3" footer="0.3"/>
  <pageSetup paperSize="8" scale="79" fitToHeight="0" orientation="landscape" r:id="rId1"/>
  <rowBreaks count="2" manualBreakCount="2">
    <brk id="21" max="16383" man="1"/>
    <brk id="42" max="16383" man="1"/>
  </rowBreaks>
  <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002060"/>
    <pageSetUpPr fitToPage="1"/>
  </sheetPr>
  <dimension ref="A1:F87"/>
  <sheetViews>
    <sheetView zoomScale="80" zoomScaleNormal="80" workbookViewId="0">
      <pane xSplit="2" ySplit="3" topLeftCell="C4" activePane="bottomRight" state="frozen"/>
      <selection pane="topRight" activeCell="D119" sqref="D119:D120"/>
      <selection pane="bottomLeft" activeCell="D119" sqref="D119:D120"/>
      <selection pane="bottomRight" activeCell="D119" sqref="D119:D120"/>
    </sheetView>
  </sheetViews>
  <sheetFormatPr defaultRowHeight="12.45" x14ac:dyDescent="0.3"/>
  <cols>
    <col min="1" max="1" width="9.15234375" style="63"/>
    <col min="2" max="2" width="20.84375" style="63" customWidth="1"/>
    <col min="3" max="3" width="27.69140625" style="63" customWidth="1"/>
    <col min="4" max="4" width="98.53515625" style="63" customWidth="1"/>
    <col min="5" max="5" width="27.69140625" style="63" customWidth="1"/>
    <col min="6" max="6" width="22.3828125" style="63" customWidth="1"/>
    <col min="7" max="257" width="9.15234375" style="63"/>
    <col min="258" max="258" width="20.84375" style="63" customWidth="1"/>
    <col min="259" max="259" width="27.69140625" style="63" customWidth="1"/>
    <col min="260" max="260" width="98.53515625" style="63" customWidth="1"/>
    <col min="261" max="261" width="27.69140625" style="63" customWidth="1"/>
    <col min="262" max="262" width="22.3828125" style="63" customWidth="1"/>
    <col min="263" max="513" width="9.15234375" style="63"/>
    <col min="514" max="514" width="20.84375" style="63" customWidth="1"/>
    <col min="515" max="515" width="27.69140625" style="63" customWidth="1"/>
    <col min="516" max="516" width="98.53515625" style="63" customWidth="1"/>
    <col min="517" max="517" width="27.69140625" style="63" customWidth="1"/>
    <col min="518" max="518" width="22.3828125" style="63" customWidth="1"/>
    <col min="519" max="769" width="9.15234375" style="63"/>
    <col min="770" max="770" width="20.84375" style="63" customWidth="1"/>
    <col min="771" max="771" width="27.69140625" style="63" customWidth="1"/>
    <col min="772" max="772" width="98.53515625" style="63" customWidth="1"/>
    <col min="773" max="773" width="27.69140625" style="63" customWidth="1"/>
    <col min="774" max="774" width="22.3828125" style="63" customWidth="1"/>
    <col min="775" max="1025" width="9.15234375" style="63"/>
    <col min="1026" max="1026" width="20.84375" style="63" customWidth="1"/>
    <col min="1027" max="1027" width="27.69140625" style="63" customWidth="1"/>
    <col min="1028" max="1028" width="98.53515625" style="63" customWidth="1"/>
    <col min="1029" max="1029" width="27.69140625" style="63" customWidth="1"/>
    <col min="1030" max="1030" width="22.3828125" style="63" customWidth="1"/>
    <col min="1031" max="1281" width="9.15234375" style="63"/>
    <col min="1282" max="1282" width="20.84375" style="63" customWidth="1"/>
    <col min="1283" max="1283" width="27.69140625" style="63" customWidth="1"/>
    <col min="1284" max="1284" width="98.53515625" style="63" customWidth="1"/>
    <col min="1285" max="1285" width="27.69140625" style="63" customWidth="1"/>
    <col min="1286" max="1286" width="22.3828125" style="63" customWidth="1"/>
    <col min="1287" max="1537" width="9.15234375" style="63"/>
    <col min="1538" max="1538" width="20.84375" style="63" customWidth="1"/>
    <col min="1539" max="1539" width="27.69140625" style="63" customWidth="1"/>
    <col min="1540" max="1540" width="98.53515625" style="63" customWidth="1"/>
    <col min="1541" max="1541" width="27.69140625" style="63" customWidth="1"/>
    <col min="1542" max="1542" width="22.3828125" style="63" customWidth="1"/>
    <col min="1543" max="1793" width="9.15234375" style="63"/>
    <col min="1794" max="1794" width="20.84375" style="63" customWidth="1"/>
    <col min="1795" max="1795" width="27.69140625" style="63" customWidth="1"/>
    <col min="1796" max="1796" width="98.53515625" style="63" customWidth="1"/>
    <col min="1797" max="1797" width="27.69140625" style="63" customWidth="1"/>
    <col min="1798" max="1798" width="22.3828125" style="63" customWidth="1"/>
    <col min="1799" max="2049" width="9.15234375" style="63"/>
    <col min="2050" max="2050" width="20.84375" style="63" customWidth="1"/>
    <col min="2051" max="2051" width="27.69140625" style="63" customWidth="1"/>
    <col min="2052" max="2052" width="98.53515625" style="63" customWidth="1"/>
    <col min="2053" max="2053" width="27.69140625" style="63" customWidth="1"/>
    <col min="2054" max="2054" width="22.3828125" style="63" customWidth="1"/>
    <col min="2055" max="2305" width="9.15234375" style="63"/>
    <col min="2306" max="2306" width="20.84375" style="63" customWidth="1"/>
    <col min="2307" max="2307" width="27.69140625" style="63" customWidth="1"/>
    <col min="2308" max="2308" width="98.53515625" style="63" customWidth="1"/>
    <col min="2309" max="2309" width="27.69140625" style="63" customWidth="1"/>
    <col min="2310" max="2310" width="22.3828125" style="63" customWidth="1"/>
    <col min="2311" max="2561" width="9.15234375" style="63"/>
    <col min="2562" max="2562" width="20.84375" style="63" customWidth="1"/>
    <col min="2563" max="2563" width="27.69140625" style="63" customWidth="1"/>
    <col min="2564" max="2564" width="98.53515625" style="63" customWidth="1"/>
    <col min="2565" max="2565" width="27.69140625" style="63" customWidth="1"/>
    <col min="2566" max="2566" width="22.3828125" style="63" customWidth="1"/>
    <col min="2567" max="2817" width="9.15234375" style="63"/>
    <col min="2818" max="2818" width="20.84375" style="63" customWidth="1"/>
    <col min="2819" max="2819" width="27.69140625" style="63" customWidth="1"/>
    <col min="2820" max="2820" width="98.53515625" style="63" customWidth="1"/>
    <col min="2821" max="2821" width="27.69140625" style="63" customWidth="1"/>
    <col min="2822" max="2822" width="22.3828125" style="63" customWidth="1"/>
    <col min="2823" max="3073" width="9.15234375" style="63"/>
    <col min="3074" max="3074" width="20.84375" style="63" customWidth="1"/>
    <col min="3075" max="3075" width="27.69140625" style="63" customWidth="1"/>
    <col min="3076" max="3076" width="98.53515625" style="63" customWidth="1"/>
    <col min="3077" max="3077" width="27.69140625" style="63" customWidth="1"/>
    <col min="3078" max="3078" width="22.3828125" style="63" customWidth="1"/>
    <col min="3079" max="3329" width="9.15234375" style="63"/>
    <col min="3330" max="3330" width="20.84375" style="63" customWidth="1"/>
    <col min="3331" max="3331" width="27.69140625" style="63" customWidth="1"/>
    <col min="3332" max="3332" width="98.53515625" style="63" customWidth="1"/>
    <col min="3333" max="3333" width="27.69140625" style="63" customWidth="1"/>
    <col min="3334" max="3334" width="22.3828125" style="63" customWidth="1"/>
    <col min="3335" max="3585" width="9.15234375" style="63"/>
    <col min="3586" max="3586" width="20.84375" style="63" customWidth="1"/>
    <col min="3587" max="3587" width="27.69140625" style="63" customWidth="1"/>
    <col min="3588" max="3588" width="98.53515625" style="63" customWidth="1"/>
    <col min="3589" max="3589" width="27.69140625" style="63" customWidth="1"/>
    <col min="3590" max="3590" width="22.3828125" style="63" customWidth="1"/>
    <col min="3591" max="3841" width="9.15234375" style="63"/>
    <col min="3842" max="3842" width="20.84375" style="63" customWidth="1"/>
    <col min="3843" max="3843" width="27.69140625" style="63" customWidth="1"/>
    <col min="3844" max="3844" width="98.53515625" style="63" customWidth="1"/>
    <col min="3845" max="3845" width="27.69140625" style="63" customWidth="1"/>
    <col min="3846" max="3846" width="22.3828125" style="63" customWidth="1"/>
    <col min="3847" max="4097" width="9.15234375" style="63"/>
    <col min="4098" max="4098" width="20.84375" style="63" customWidth="1"/>
    <col min="4099" max="4099" width="27.69140625" style="63" customWidth="1"/>
    <col min="4100" max="4100" width="98.53515625" style="63" customWidth="1"/>
    <col min="4101" max="4101" width="27.69140625" style="63" customWidth="1"/>
    <col min="4102" max="4102" width="22.3828125" style="63" customWidth="1"/>
    <col min="4103" max="4353" width="9.15234375" style="63"/>
    <col min="4354" max="4354" width="20.84375" style="63" customWidth="1"/>
    <col min="4355" max="4355" width="27.69140625" style="63" customWidth="1"/>
    <col min="4356" max="4356" width="98.53515625" style="63" customWidth="1"/>
    <col min="4357" max="4357" width="27.69140625" style="63" customWidth="1"/>
    <col min="4358" max="4358" width="22.3828125" style="63" customWidth="1"/>
    <col min="4359" max="4609" width="9.15234375" style="63"/>
    <col min="4610" max="4610" width="20.84375" style="63" customWidth="1"/>
    <col min="4611" max="4611" width="27.69140625" style="63" customWidth="1"/>
    <col min="4612" max="4612" width="98.53515625" style="63" customWidth="1"/>
    <col min="4613" max="4613" width="27.69140625" style="63" customWidth="1"/>
    <col min="4614" max="4614" width="22.3828125" style="63" customWidth="1"/>
    <col min="4615" max="4865" width="9.15234375" style="63"/>
    <col min="4866" max="4866" width="20.84375" style="63" customWidth="1"/>
    <col min="4867" max="4867" width="27.69140625" style="63" customWidth="1"/>
    <col min="4868" max="4868" width="98.53515625" style="63" customWidth="1"/>
    <col min="4869" max="4869" width="27.69140625" style="63" customWidth="1"/>
    <col min="4870" max="4870" width="22.3828125" style="63" customWidth="1"/>
    <col min="4871" max="5121" width="9.15234375" style="63"/>
    <col min="5122" max="5122" width="20.84375" style="63" customWidth="1"/>
    <col min="5123" max="5123" width="27.69140625" style="63" customWidth="1"/>
    <col min="5124" max="5124" width="98.53515625" style="63" customWidth="1"/>
    <col min="5125" max="5125" width="27.69140625" style="63" customWidth="1"/>
    <col min="5126" max="5126" width="22.3828125" style="63" customWidth="1"/>
    <col min="5127" max="5377" width="9.15234375" style="63"/>
    <col min="5378" max="5378" width="20.84375" style="63" customWidth="1"/>
    <col min="5379" max="5379" width="27.69140625" style="63" customWidth="1"/>
    <col min="5380" max="5380" width="98.53515625" style="63" customWidth="1"/>
    <col min="5381" max="5381" width="27.69140625" style="63" customWidth="1"/>
    <col min="5382" max="5382" width="22.3828125" style="63" customWidth="1"/>
    <col min="5383" max="5633" width="9.15234375" style="63"/>
    <col min="5634" max="5634" width="20.84375" style="63" customWidth="1"/>
    <col min="5635" max="5635" width="27.69140625" style="63" customWidth="1"/>
    <col min="5636" max="5636" width="98.53515625" style="63" customWidth="1"/>
    <col min="5637" max="5637" width="27.69140625" style="63" customWidth="1"/>
    <col min="5638" max="5638" width="22.3828125" style="63" customWidth="1"/>
    <col min="5639" max="5889" width="9.15234375" style="63"/>
    <col min="5890" max="5890" width="20.84375" style="63" customWidth="1"/>
    <col min="5891" max="5891" width="27.69140625" style="63" customWidth="1"/>
    <col min="5892" max="5892" width="98.53515625" style="63" customWidth="1"/>
    <col min="5893" max="5893" width="27.69140625" style="63" customWidth="1"/>
    <col min="5894" max="5894" width="22.3828125" style="63" customWidth="1"/>
    <col min="5895" max="6145" width="9.15234375" style="63"/>
    <col min="6146" max="6146" width="20.84375" style="63" customWidth="1"/>
    <col min="6147" max="6147" width="27.69140625" style="63" customWidth="1"/>
    <col min="6148" max="6148" width="98.53515625" style="63" customWidth="1"/>
    <col min="6149" max="6149" width="27.69140625" style="63" customWidth="1"/>
    <col min="6150" max="6150" width="22.3828125" style="63" customWidth="1"/>
    <col min="6151" max="6401" width="9.15234375" style="63"/>
    <col min="6402" max="6402" width="20.84375" style="63" customWidth="1"/>
    <col min="6403" max="6403" width="27.69140625" style="63" customWidth="1"/>
    <col min="6404" max="6404" width="98.53515625" style="63" customWidth="1"/>
    <col min="6405" max="6405" width="27.69140625" style="63" customWidth="1"/>
    <col min="6406" max="6406" width="22.3828125" style="63" customWidth="1"/>
    <col min="6407" max="6657" width="9.15234375" style="63"/>
    <col min="6658" max="6658" width="20.84375" style="63" customWidth="1"/>
    <col min="6659" max="6659" width="27.69140625" style="63" customWidth="1"/>
    <col min="6660" max="6660" width="98.53515625" style="63" customWidth="1"/>
    <col min="6661" max="6661" width="27.69140625" style="63" customWidth="1"/>
    <col min="6662" max="6662" width="22.3828125" style="63" customWidth="1"/>
    <col min="6663" max="6913" width="9.15234375" style="63"/>
    <col min="6914" max="6914" width="20.84375" style="63" customWidth="1"/>
    <col min="6915" max="6915" width="27.69140625" style="63" customWidth="1"/>
    <col min="6916" max="6916" width="98.53515625" style="63" customWidth="1"/>
    <col min="6917" max="6917" width="27.69140625" style="63" customWidth="1"/>
    <col min="6918" max="6918" width="22.3828125" style="63" customWidth="1"/>
    <col min="6919" max="7169" width="9.15234375" style="63"/>
    <col min="7170" max="7170" width="20.84375" style="63" customWidth="1"/>
    <col min="7171" max="7171" width="27.69140625" style="63" customWidth="1"/>
    <col min="7172" max="7172" width="98.53515625" style="63" customWidth="1"/>
    <col min="7173" max="7173" width="27.69140625" style="63" customWidth="1"/>
    <col min="7174" max="7174" width="22.3828125" style="63" customWidth="1"/>
    <col min="7175" max="7425" width="9.15234375" style="63"/>
    <col min="7426" max="7426" width="20.84375" style="63" customWidth="1"/>
    <col min="7427" max="7427" width="27.69140625" style="63" customWidth="1"/>
    <col min="7428" max="7428" width="98.53515625" style="63" customWidth="1"/>
    <col min="7429" max="7429" width="27.69140625" style="63" customWidth="1"/>
    <col min="7430" max="7430" width="22.3828125" style="63" customWidth="1"/>
    <col min="7431" max="7681" width="9.15234375" style="63"/>
    <col min="7682" max="7682" width="20.84375" style="63" customWidth="1"/>
    <col min="7683" max="7683" width="27.69140625" style="63" customWidth="1"/>
    <col min="7684" max="7684" width="98.53515625" style="63" customWidth="1"/>
    <col min="7685" max="7685" width="27.69140625" style="63" customWidth="1"/>
    <col min="7686" max="7686" width="22.3828125" style="63" customWidth="1"/>
    <col min="7687" max="7937" width="9.15234375" style="63"/>
    <col min="7938" max="7938" width="20.84375" style="63" customWidth="1"/>
    <col min="7939" max="7939" width="27.69140625" style="63" customWidth="1"/>
    <col min="7940" max="7940" width="98.53515625" style="63" customWidth="1"/>
    <col min="7941" max="7941" width="27.69140625" style="63" customWidth="1"/>
    <col min="7942" max="7942" width="22.3828125" style="63" customWidth="1"/>
    <col min="7943" max="8193" width="9.15234375" style="63"/>
    <col min="8194" max="8194" width="20.84375" style="63" customWidth="1"/>
    <col min="8195" max="8195" width="27.69140625" style="63" customWidth="1"/>
    <col min="8196" max="8196" width="98.53515625" style="63" customWidth="1"/>
    <col min="8197" max="8197" width="27.69140625" style="63" customWidth="1"/>
    <col min="8198" max="8198" width="22.3828125" style="63" customWidth="1"/>
    <col min="8199" max="8449" width="9.15234375" style="63"/>
    <col min="8450" max="8450" width="20.84375" style="63" customWidth="1"/>
    <col min="8451" max="8451" width="27.69140625" style="63" customWidth="1"/>
    <col min="8452" max="8452" width="98.53515625" style="63" customWidth="1"/>
    <col min="8453" max="8453" width="27.69140625" style="63" customWidth="1"/>
    <col min="8454" max="8454" width="22.3828125" style="63" customWidth="1"/>
    <col min="8455" max="8705" width="9.15234375" style="63"/>
    <col min="8706" max="8706" width="20.84375" style="63" customWidth="1"/>
    <col min="8707" max="8707" width="27.69140625" style="63" customWidth="1"/>
    <col min="8708" max="8708" width="98.53515625" style="63" customWidth="1"/>
    <col min="8709" max="8709" width="27.69140625" style="63" customWidth="1"/>
    <col min="8710" max="8710" width="22.3828125" style="63" customWidth="1"/>
    <col min="8711" max="8961" width="9.15234375" style="63"/>
    <col min="8962" max="8962" width="20.84375" style="63" customWidth="1"/>
    <col min="8963" max="8963" width="27.69140625" style="63" customWidth="1"/>
    <col min="8964" max="8964" width="98.53515625" style="63" customWidth="1"/>
    <col min="8965" max="8965" width="27.69140625" style="63" customWidth="1"/>
    <col min="8966" max="8966" width="22.3828125" style="63" customWidth="1"/>
    <col min="8967" max="9217" width="9.15234375" style="63"/>
    <col min="9218" max="9218" width="20.84375" style="63" customWidth="1"/>
    <col min="9219" max="9219" width="27.69140625" style="63" customWidth="1"/>
    <col min="9220" max="9220" width="98.53515625" style="63" customWidth="1"/>
    <col min="9221" max="9221" width="27.69140625" style="63" customWidth="1"/>
    <col min="9222" max="9222" width="22.3828125" style="63" customWidth="1"/>
    <col min="9223" max="9473" width="9.15234375" style="63"/>
    <col min="9474" max="9474" width="20.84375" style="63" customWidth="1"/>
    <col min="9475" max="9475" width="27.69140625" style="63" customWidth="1"/>
    <col min="9476" max="9476" width="98.53515625" style="63" customWidth="1"/>
    <col min="9477" max="9477" width="27.69140625" style="63" customWidth="1"/>
    <col min="9478" max="9478" width="22.3828125" style="63" customWidth="1"/>
    <col min="9479" max="9729" width="9.15234375" style="63"/>
    <col min="9730" max="9730" width="20.84375" style="63" customWidth="1"/>
    <col min="9731" max="9731" width="27.69140625" style="63" customWidth="1"/>
    <col min="9732" max="9732" width="98.53515625" style="63" customWidth="1"/>
    <col min="9733" max="9733" width="27.69140625" style="63" customWidth="1"/>
    <col min="9734" max="9734" width="22.3828125" style="63" customWidth="1"/>
    <col min="9735" max="9985" width="9.15234375" style="63"/>
    <col min="9986" max="9986" width="20.84375" style="63" customWidth="1"/>
    <col min="9987" max="9987" width="27.69140625" style="63" customWidth="1"/>
    <col min="9988" max="9988" width="98.53515625" style="63" customWidth="1"/>
    <col min="9989" max="9989" width="27.69140625" style="63" customWidth="1"/>
    <col min="9990" max="9990" width="22.3828125" style="63" customWidth="1"/>
    <col min="9991" max="10241" width="9.15234375" style="63"/>
    <col min="10242" max="10242" width="20.84375" style="63" customWidth="1"/>
    <col min="10243" max="10243" width="27.69140625" style="63" customWidth="1"/>
    <col min="10244" max="10244" width="98.53515625" style="63" customWidth="1"/>
    <col min="10245" max="10245" width="27.69140625" style="63" customWidth="1"/>
    <col min="10246" max="10246" width="22.3828125" style="63" customWidth="1"/>
    <col min="10247" max="10497" width="9.15234375" style="63"/>
    <col min="10498" max="10498" width="20.84375" style="63" customWidth="1"/>
    <col min="10499" max="10499" width="27.69140625" style="63" customWidth="1"/>
    <col min="10500" max="10500" width="98.53515625" style="63" customWidth="1"/>
    <col min="10501" max="10501" width="27.69140625" style="63" customWidth="1"/>
    <col min="10502" max="10502" width="22.3828125" style="63" customWidth="1"/>
    <col min="10503" max="10753" width="9.15234375" style="63"/>
    <col min="10754" max="10754" width="20.84375" style="63" customWidth="1"/>
    <col min="10755" max="10755" width="27.69140625" style="63" customWidth="1"/>
    <col min="10756" max="10756" width="98.53515625" style="63" customWidth="1"/>
    <col min="10757" max="10757" width="27.69140625" style="63" customWidth="1"/>
    <col min="10758" max="10758" width="22.3828125" style="63" customWidth="1"/>
    <col min="10759" max="11009" width="9.15234375" style="63"/>
    <col min="11010" max="11010" width="20.84375" style="63" customWidth="1"/>
    <col min="11011" max="11011" width="27.69140625" style="63" customWidth="1"/>
    <col min="11012" max="11012" width="98.53515625" style="63" customWidth="1"/>
    <col min="11013" max="11013" width="27.69140625" style="63" customWidth="1"/>
    <col min="11014" max="11014" width="22.3828125" style="63" customWidth="1"/>
    <col min="11015" max="11265" width="9.15234375" style="63"/>
    <col min="11266" max="11266" width="20.84375" style="63" customWidth="1"/>
    <col min="11267" max="11267" width="27.69140625" style="63" customWidth="1"/>
    <col min="11268" max="11268" width="98.53515625" style="63" customWidth="1"/>
    <col min="11269" max="11269" width="27.69140625" style="63" customWidth="1"/>
    <col min="11270" max="11270" width="22.3828125" style="63" customWidth="1"/>
    <col min="11271" max="11521" width="9.15234375" style="63"/>
    <col min="11522" max="11522" width="20.84375" style="63" customWidth="1"/>
    <col min="11523" max="11523" width="27.69140625" style="63" customWidth="1"/>
    <col min="11524" max="11524" width="98.53515625" style="63" customWidth="1"/>
    <col min="11525" max="11525" width="27.69140625" style="63" customWidth="1"/>
    <col min="11526" max="11526" width="22.3828125" style="63" customWidth="1"/>
    <col min="11527" max="11777" width="9.15234375" style="63"/>
    <col min="11778" max="11778" width="20.84375" style="63" customWidth="1"/>
    <col min="11779" max="11779" width="27.69140625" style="63" customWidth="1"/>
    <col min="11780" max="11780" width="98.53515625" style="63" customWidth="1"/>
    <col min="11781" max="11781" width="27.69140625" style="63" customWidth="1"/>
    <col min="11782" max="11782" width="22.3828125" style="63" customWidth="1"/>
    <col min="11783" max="12033" width="9.15234375" style="63"/>
    <col min="12034" max="12034" width="20.84375" style="63" customWidth="1"/>
    <col min="12035" max="12035" width="27.69140625" style="63" customWidth="1"/>
    <col min="12036" max="12036" width="98.53515625" style="63" customWidth="1"/>
    <col min="12037" max="12037" width="27.69140625" style="63" customWidth="1"/>
    <col min="12038" max="12038" width="22.3828125" style="63" customWidth="1"/>
    <col min="12039" max="12289" width="9.15234375" style="63"/>
    <col min="12290" max="12290" width="20.84375" style="63" customWidth="1"/>
    <col min="12291" max="12291" width="27.69140625" style="63" customWidth="1"/>
    <col min="12292" max="12292" width="98.53515625" style="63" customWidth="1"/>
    <col min="12293" max="12293" width="27.69140625" style="63" customWidth="1"/>
    <col min="12294" max="12294" width="22.3828125" style="63" customWidth="1"/>
    <col min="12295" max="12545" width="9.15234375" style="63"/>
    <col min="12546" max="12546" width="20.84375" style="63" customWidth="1"/>
    <col min="12547" max="12547" width="27.69140625" style="63" customWidth="1"/>
    <col min="12548" max="12548" width="98.53515625" style="63" customWidth="1"/>
    <col min="12549" max="12549" width="27.69140625" style="63" customWidth="1"/>
    <col min="12550" max="12550" width="22.3828125" style="63" customWidth="1"/>
    <col min="12551" max="12801" width="9.15234375" style="63"/>
    <col min="12802" max="12802" width="20.84375" style="63" customWidth="1"/>
    <col min="12803" max="12803" width="27.69140625" style="63" customWidth="1"/>
    <col min="12804" max="12804" width="98.53515625" style="63" customWidth="1"/>
    <col min="12805" max="12805" width="27.69140625" style="63" customWidth="1"/>
    <col min="12806" max="12806" width="22.3828125" style="63" customWidth="1"/>
    <col min="12807" max="13057" width="9.15234375" style="63"/>
    <col min="13058" max="13058" width="20.84375" style="63" customWidth="1"/>
    <col min="13059" max="13059" width="27.69140625" style="63" customWidth="1"/>
    <col min="13060" max="13060" width="98.53515625" style="63" customWidth="1"/>
    <col min="13061" max="13061" width="27.69140625" style="63" customWidth="1"/>
    <col min="13062" max="13062" width="22.3828125" style="63" customWidth="1"/>
    <col min="13063" max="13313" width="9.15234375" style="63"/>
    <col min="13314" max="13314" width="20.84375" style="63" customWidth="1"/>
    <col min="13315" max="13315" width="27.69140625" style="63" customWidth="1"/>
    <col min="13316" max="13316" width="98.53515625" style="63" customWidth="1"/>
    <col min="13317" max="13317" width="27.69140625" style="63" customWidth="1"/>
    <col min="13318" max="13318" width="22.3828125" style="63" customWidth="1"/>
    <col min="13319" max="13569" width="9.15234375" style="63"/>
    <col min="13570" max="13570" width="20.84375" style="63" customWidth="1"/>
    <col min="13571" max="13571" width="27.69140625" style="63" customWidth="1"/>
    <col min="13572" max="13572" width="98.53515625" style="63" customWidth="1"/>
    <col min="13573" max="13573" width="27.69140625" style="63" customWidth="1"/>
    <col min="13574" max="13574" width="22.3828125" style="63" customWidth="1"/>
    <col min="13575" max="13825" width="9.15234375" style="63"/>
    <col min="13826" max="13826" width="20.84375" style="63" customWidth="1"/>
    <col min="13827" max="13827" width="27.69140625" style="63" customWidth="1"/>
    <col min="13828" max="13828" width="98.53515625" style="63" customWidth="1"/>
    <col min="13829" max="13829" width="27.69140625" style="63" customWidth="1"/>
    <col min="13830" max="13830" width="22.3828125" style="63" customWidth="1"/>
    <col min="13831" max="14081" width="9.15234375" style="63"/>
    <col min="14082" max="14082" width="20.84375" style="63" customWidth="1"/>
    <col min="14083" max="14083" width="27.69140625" style="63" customWidth="1"/>
    <col min="14084" max="14084" width="98.53515625" style="63" customWidth="1"/>
    <col min="14085" max="14085" width="27.69140625" style="63" customWidth="1"/>
    <col min="14086" max="14086" width="22.3828125" style="63" customWidth="1"/>
    <col min="14087" max="14337" width="9.15234375" style="63"/>
    <col min="14338" max="14338" width="20.84375" style="63" customWidth="1"/>
    <col min="14339" max="14339" width="27.69140625" style="63" customWidth="1"/>
    <col min="14340" max="14340" width="98.53515625" style="63" customWidth="1"/>
    <col min="14341" max="14341" width="27.69140625" style="63" customWidth="1"/>
    <col min="14342" max="14342" width="22.3828125" style="63" customWidth="1"/>
    <col min="14343" max="14593" width="9.15234375" style="63"/>
    <col min="14594" max="14594" width="20.84375" style="63" customWidth="1"/>
    <col min="14595" max="14595" width="27.69140625" style="63" customWidth="1"/>
    <col min="14596" max="14596" width="98.53515625" style="63" customWidth="1"/>
    <col min="14597" max="14597" width="27.69140625" style="63" customWidth="1"/>
    <col min="14598" max="14598" width="22.3828125" style="63" customWidth="1"/>
    <col min="14599" max="14849" width="9.15234375" style="63"/>
    <col min="14850" max="14850" width="20.84375" style="63" customWidth="1"/>
    <col min="14851" max="14851" width="27.69140625" style="63" customWidth="1"/>
    <col min="14852" max="14852" width="98.53515625" style="63" customWidth="1"/>
    <col min="14853" max="14853" width="27.69140625" style="63" customWidth="1"/>
    <col min="14854" max="14854" width="22.3828125" style="63" customWidth="1"/>
    <col min="14855" max="15105" width="9.15234375" style="63"/>
    <col min="15106" max="15106" width="20.84375" style="63" customWidth="1"/>
    <col min="15107" max="15107" width="27.69140625" style="63" customWidth="1"/>
    <col min="15108" max="15108" width="98.53515625" style="63" customWidth="1"/>
    <col min="15109" max="15109" width="27.69140625" style="63" customWidth="1"/>
    <col min="15110" max="15110" width="22.3828125" style="63" customWidth="1"/>
    <col min="15111" max="15361" width="9.15234375" style="63"/>
    <col min="15362" max="15362" width="20.84375" style="63" customWidth="1"/>
    <col min="15363" max="15363" width="27.69140625" style="63" customWidth="1"/>
    <col min="15364" max="15364" width="98.53515625" style="63" customWidth="1"/>
    <col min="15365" max="15365" width="27.69140625" style="63" customWidth="1"/>
    <col min="15366" max="15366" width="22.3828125" style="63" customWidth="1"/>
    <col min="15367" max="15617" width="9.15234375" style="63"/>
    <col min="15618" max="15618" width="20.84375" style="63" customWidth="1"/>
    <col min="15619" max="15619" width="27.69140625" style="63" customWidth="1"/>
    <col min="15620" max="15620" width="98.53515625" style="63" customWidth="1"/>
    <col min="15621" max="15621" width="27.69140625" style="63" customWidth="1"/>
    <col min="15622" max="15622" width="22.3828125" style="63" customWidth="1"/>
    <col min="15623" max="15873" width="9.15234375" style="63"/>
    <col min="15874" max="15874" width="20.84375" style="63" customWidth="1"/>
    <col min="15875" max="15875" width="27.69140625" style="63" customWidth="1"/>
    <col min="15876" max="15876" width="98.53515625" style="63" customWidth="1"/>
    <col min="15877" max="15877" width="27.69140625" style="63" customWidth="1"/>
    <col min="15878" max="15878" width="22.3828125" style="63" customWidth="1"/>
    <col min="15879" max="16129" width="9.15234375" style="63"/>
    <col min="16130" max="16130" width="20.84375" style="63" customWidth="1"/>
    <col min="16131" max="16131" width="27.69140625" style="63" customWidth="1"/>
    <col min="16132" max="16132" width="98.53515625" style="63" customWidth="1"/>
    <col min="16133" max="16133" width="27.69140625" style="63" customWidth="1"/>
    <col min="16134" max="16134" width="22.3828125" style="63" customWidth="1"/>
    <col min="16135" max="16384" width="9.15234375" style="63"/>
  </cols>
  <sheetData>
    <row r="1" spans="1:4" ht="15.45" x14ac:dyDescent="0.4">
      <c r="A1" s="62" t="s">
        <v>359</v>
      </c>
    </row>
    <row r="4" spans="1:4" x14ac:dyDescent="0.3">
      <c r="B4" s="64" t="s">
        <v>360</v>
      </c>
      <c r="C4" s="65"/>
    </row>
    <row r="5" spans="1:4" ht="12.75" customHeight="1" x14ac:dyDescent="0.3">
      <c r="B5" s="66" t="s">
        <v>361</v>
      </c>
      <c r="C5" s="222" t="s">
        <v>362</v>
      </c>
      <c r="D5" s="222"/>
    </row>
    <row r="6" spans="1:4" x14ac:dyDescent="0.3">
      <c r="B6" s="66" t="s">
        <v>11</v>
      </c>
      <c r="C6" s="221"/>
      <c r="D6" s="221"/>
    </row>
    <row r="7" spans="1:4" x14ac:dyDescent="0.3">
      <c r="B7" s="65"/>
      <c r="C7" s="65"/>
    </row>
    <row r="8" spans="1:4" x14ac:dyDescent="0.3">
      <c r="B8" s="64" t="s">
        <v>363</v>
      </c>
      <c r="C8" s="65"/>
    </row>
    <row r="9" spans="1:4" x14ac:dyDescent="0.3">
      <c r="B9" s="66" t="s">
        <v>361</v>
      </c>
      <c r="C9" s="222" t="s">
        <v>362</v>
      </c>
      <c r="D9" s="222"/>
    </row>
    <row r="10" spans="1:4" x14ac:dyDescent="0.3">
      <c r="B10" s="66" t="s">
        <v>11</v>
      </c>
      <c r="C10" s="221"/>
      <c r="D10" s="221"/>
    </row>
    <row r="11" spans="1:4" x14ac:dyDescent="0.3">
      <c r="B11" s="65"/>
      <c r="C11" s="65"/>
    </row>
    <row r="12" spans="1:4" x14ac:dyDescent="0.3">
      <c r="B12" s="64" t="s">
        <v>364</v>
      </c>
      <c r="C12" s="65"/>
    </row>
    <row r="13" spans="1:4" x14ac:dyDescent="0.3">
      <c r="B13" s="66" t="s">
        <v>361</v>
      </c>
      <c r="C13" s="222" t="s">
        <v>362</v>
      </c>
      <c r="D13" s="222"/>
    </row>
    <row r="14" spans="1:4" x14ac:dyDescent="0.3">
      <c r="B14" s="66" t="s">
        <v>11</v>
      </c>
      <c r="C14" s="221"/>
      <c r="D14" s="221"/>
    </row>
    <row r="15" spans="1:4" x14ac:dyDescent="0.3">
      <c r="B15" s="65"/>
      <c r="C15" s="223"/>
      <c r="D15" s="223"/>
    </row>
    <row r="16" spans="1:4" x14ac:dyDescent="0.3">
      <c r="B16" s="67" t="s">
        <v>365</v>
      </c>
      <c r="C16" s="65"/>
    </row>
    <row r="17" spans="2:6" x14ac:dyDescent="0.3">
      <c r="B17" s="67"/>
      <c r="C17" s="68" t="s">
        <v>366</v>
      </c>
      <c r="D17" s="69" t="s">
        <v>367</v>
      </c>
      <c r="E17" s="68" t="s">
        <v>368</v>
      </c>
    </row>
    <row r="18" spans="2:6" ht="24.9" x14ac:dyDescent="0.35">
      <c r="B18" s="66" t="s">
        <v>105</v>
      </c>
      <c r="C18" s="70" t="s">
        <v>369</v>
      </c>
      <c r="D18" s="71"/>
      <c r="E18" s="70" t="s">
        <v>369</v>
      </c>
      <c r="F18" s="72"/>
    </row>
    <row r="19" spans="2:6" ht="12.9" x14ac:dyDescent="0.35">
      <c r="B19" s="66" t="s">
        <v>106</v>
      </c>
      <c r="C19" s="70" t="s">
        <v>369</v>
      </c>
      <c r="D19" s="71"/>
      <c r="E19" s="70" t="s">
        <v>369</v>
      </c>
      <c r="F19" s="72"/>
    </row>
    <row r="20" spans="2:6" ht="12.9" x14ac:dyDescent="0.35">
      <c r="B20" s="66" t="s">
        <v>107</v>
      </c>
      <c r="C20" s="70" t="s">
        <v>369</v>
      </c>
      <c r="D20" s="71"/>
      <c r="E20" s="70" t="s">
        <v>369</v>
      </c>
      <c r="F20" s="72"/>
    </row>
    <row r="21" spans="2:6" ht="12.9" x14ac:dyDescent="0.35">
      <c r="B21" s="66" t="s">
        <v>109</v>
      </c>
      <c r="C21" s="70" t="s">
        <v>369</v>
      </c>
      <c r="D21" s="71"/>
      <c r="E21" s="70" t="s">
        <v>369</v>
      </c>
      <c r="F21" s="72"/>
    </row>
    <row r="22" spans="2:6" ht="12.9" x14ac:dyDescent="0.35">
      <c r="B22" s="66" t="s">
        <v>110</v>
      </c>
      <c r="C22" s="70" t="s">
        <v>369</v>
      </c>
      <c r="D22" s="71"/>
      <c r="E22" s="70" t="s">
        <v>369</v>
      </c>
      <c r="F22" s="72"/>
    </row>
    <row r="23" spans="2:6" ht="12.9" x14ac:dyDescent="0.35">
      <c r="B23" s="66" t="s">
        <v>111</v>
      </c>
      <c r="C23" s="70" t="s">
        <v>369</v>
      </c>
      <c r="D23" s="71"/>
      <c r="E23" s="70" t="s">
        <v>369</v>
      </c>
      <c r="F23" s="72"/>
    </row>
    <row r="24" spans="2:6" ht="12.9" x14ac:dyDescent="0.35">
      <c r="B24" s="66" t="s">
        <v>112</v>
      </c>
      <c r="C24" s="70" t="s">
        <v>369</v>
      </c>
      <c r="D24" s="71"/>
      <c r="E24" s="70" t="s">
        <v>369</v>
      </c>
      <c r="F24" s="72"/>
    </row>
    <row r="25" spans="2:6" ht="12.9" x14ac:dyDescent="0.35">
      <c r="B25" s="66" t="s">
        <v>113</v>
      </c>
      <c r="C25" s="70" t="s">
        <v>369</v>
      </c>
      <c r="D25" s="71"/>
      <c r="E25" s="70" t="s">
        <v>369</v>
      </c>
      <c r="F25" s="72"/>
    </row>
    <row r="26" spans="2:6" ht="12.9" x14ac:dyDescent="0.35">
      <c r="B26" s="66" t="s">
        <v>370</v>
      </c>
      <c r="C26" s="70" t="s">
        <v>369</v>
      </c>
      <c r="D26" s="71"/>
      <c r="E26" s="70" t="s">
        <v>369</v>
      </c>
      <c r="F26" s="72"/>
    </row>
    <row r="27" spans="2:6" ht="12.9" x14ac:dyDescent="0.35">
      <c r="B27" s="66" t="s">
        <v>115</v>
      </c>
      <c r="C27" s="70" t="s">
        <v>369</v>
      </c>
      <c r="D27" s="71"/>
      <c r="E27" s="70" t="s">
        <v>369</v>
      </c>
      <c r="F27" s="72"/>
    </row>
    <row r="28" spans="2:6" ht="12.9" x14ac:dyDescent="0.35">
      <c r="B28" s="66" t="s">
        <v>116</v>
      </c>
      <c r="C28" s="70" t="s">
        <v>369</v>
      </c>
      <c r="D28" s="71"/>
      <c r="E28" s="70" t="s">
        <v>369</v>
      </c>
      <c r="F28" s="72"/>
    </row>
    <row r="29" spans="2:6" ht="37.299999999999997" x14ac:dyDescent="0.35">
      <c r="B29" s="66" t="s">
        <v>119</v>
      </c>
      <c r="C29" s="70" t="s">
        <v>369</v>
      </c>
      <c r="D29" s="71"/>
      <c r="E29" s="70" t="s">
        <v>369</v>
      </c>
      <c r="F29" s="72"/>
    </row>
    <row r="30" spans="2:6" ht="12.9" x14ac:dyDescent="0.35">
      <c r="B30" s="66" t="s">
        <v>120</v>
      </c>
      <c r="C30" s="70" t="s">
        <v>369</v>
      </c>
      <c r="D30" s="73"/>
      <c r="E30" s="70" t="s">
        <v>369</v>
      </c>
      <c r="F30" s="72"/>
    </row>
    <row r="31" spans="2:6" ht="12.9" x14ac:dyDescent="0.35">
      <c r="B31" s="66" t="s">
        <v>121</v>
      </c>
      <c r="C31" s="70" t="s">
        <v>369</v>
      </c>
      <c r="D31" s="71"/>
      <c r="E31" s="70" t="s">
        <v>369</v>
      </c>
      <c r="F31" s="72"/>
    </row>
    <row r="32" spans="2:6" ht="12.9" x14ac:dyDescent="0.35">
      <c r="B32" s="66" t="s">
        <v>122</v>
      </c>
      <c r="C32" s="70" t="s">
        <v>369</v>
      </c>
      <c r="D32" s="71"/>
      <c r="E32" s="70" t="s">
        <v>369</v>
      </c>
      <c r="F32" s="72"/>
    </row>
    <row r="33" spans="2:6" ht="12.9" x14ac:dyDescent="0.35">
      <c r="B33" s="66" t="s">
        <v>123</v>
      </c>
      <c r="C33" s="70" t="s">
        <v>369</v>
      </c>
      <c r="D33" s="71"/>
      <c r="E33" s="70" t="s">
        <v>369</v>
      </c>
      <c r="F33" s="72"/>
    </row>
    <row r="34" spans="2:6" ht="12.9" x14ac:dyDescent="0.35">
      <c r="B34" s="66" t="s">
        <v>124</v>
      </c>
      <c r="C34" s="70" t="s">
        <v>369</v>
      </c>
      <c r="D34" s="71"/>
      <c r="E34" s="70" t="s">
        <v>369</v>
      </c>
      <c r="F34" s="72"/>
    </row>
    <row r="35" spans="2:6" ht="12.9" x14ac:dyDescent="0.35">
      <c r="B35" s="66" t="s">
        <v>125</v>
      </c>
      <c r="C35" s="70" t="s">
        <v>369</v>
      </c>
      <c r="D35" s="71"/>
      <c r="E35" s="70" t="s">
        <v>369</v>
      </c>
      <c r="F35" s="72"/>
    </row>
    <row r="36" spans="2:6" ht="12.9" x14ac:dyDescent="0.35">
      <c r="B36" s="66" t="s">
        <v>126</v>
      </c>
      <c r="C36" s="70" t="s">
        <v>369</v>
      </c>
      <c r="D36" s="73"/>
      <c r="E36" s="70" t="s">
        <v>369</v>
      </c>
      <c r="F36" s="72"/>
    </row>
    <row r="37" spans="2:6" ht="24.9" x14ac:dyDescent="0.35">
      <c r="B37" s="66" t="s">
        <v>371</v>
      </c>
      <c r="C37" s="70" t="s">
        <v>369</v>
      </c>
      <c r="D37" s="71"/>
      <c r="E37" s="70" t="s">
        <v>369</v>
      </c>
      <c r="F37" s="72"/>
    </row>
    <row r="39" spans="2:6" x14ac:dyDescent="0.3">
      <c r="B39" s="64" t="s">
        <v>372</v>
      </c>
      <c r="C39" s="65"/>
    </row>
    <row r="40" spans="2:6" x14ac:dyDescent="0.3">
      <c r="B40" s="66" t="s">
        <v>373</v>
      </c>
      <c r="C40" s="222"/>
      <c r="D40" s="222"/>
    </row>
    <row r="41" spans="2:6" ht="12.75" customHeight="1" x14ac:dyDescent="0.3">
      <c r="B41" s="66" t="s">
        <v>374</v>
      </c>
      <c r="C41" s="222"/>
      <c r="D41" s="222"/>
    </row>
    <row r="42" spans="2:6" x14ac:dyDescent="0.3">
      <c r="B42" s="66" t="s">
        <v>11</v>
      </c>
      <c r="C42" s="221"/>
      <c r="D42" s="221"/>
    </row>
    <row r="43" spans="2:6" x14ac:dyDescent="0.3">
      <c r="B43" s="65"/>
      <c r="C43" s="65"/>
    </row>
    <row r="44" spans="2:6" x14ac:dyDescent="0.3">
      <c r="B44" s="67" t="s">
        <v>122</v>
      </c>
      <c r="C44" s="65"/>
    </row>
    <row r="45" spans="2:6" ht="24.9" x14ac:dyDescent="0.3">
      <c r="B45" s="66" t="s">
        <v>375</v>
      </c>
      <c r="C45" s="222"/>
      <c r="D45" s="222"/>
    </row>
    <row r="46" spans="2:6" ht="24.9" x14ac:dyDescent="0.3">
      <c r="B46" s="66" t="s">
        <v>376</v>
      </c>
      <c r="C46" s="224"/>
      <c r="D46" s="224"/>
    </row>
    <row r="47" spans="2:6" ht="12.75" customHeight="1" x14ac:dyDescent="0.3">
      <c r="B47" s="66" t="s">
        <v>374</v>
      </c>
      <c r="C47" s="222" t="s">
        <v>362</v>
      </c>
      <c r="D47" s="222"/>
    </row>
    <row r="48" spans="2:6" x14ac:dyDescent="0.3">
      <c r="B48" s="66" t="s">
        <v>11</v>
      </c>
      <c r="C48" s="224"/>
      <c r="D48" s="224"/>
    </row>
    <row r="49" spans="2:4" x14ac:dyDescent="0.3">
      <c r="B49" s="65"/>
      <c r="C49" s="65"/>
    </row>
    <row r="50" spans="2:4" x14ac:dyDescent="0.3">
      <c r="B50" s="67" t="s">
        <v>377</v>
      </c>
      <c r="C50" s="65"/>
    </row>
    <row r="51" spans="2:4" ht="24.9" x14ac:dyDescent="0.3">
      <c r="B51" s="66" t="s">
        <v>378</v>
      </c>
      <c r="C51" s="222" t="s">
        <v>369</v>
      </c>
      <c r="D51" s="222"/>
    </row>
    <row r="52" spans="2:4" ht="24.9" x14ac:dyDescent="0.3">
      <c r="B52" s="66" t="s">
        <v>376</v>
      </c>
      <c r="C52" s="221"/>
      <c r="D52" s="221"/>
    </row>
    <row r="53" spans="2:4" x14ac:dyDescent="0.3">
      <c r="B53" s="66" t="s">
        <v>374</v>
      </c>
      <c r="C53" s="222"/>
      <c r="D53" s="222"/>
    </row>
    <row r="54" spans="2:4" x14ac:dyDescent="0.3">
      <c r="B54" s="66" t="s">
        <v>11</v>
      </c>
      <c r="C54" s="221"/>
      <c r="D54" s="221"/>
    </row>
    <row r="55" spans="2:4" x14ac:dyDescent="0.3">
      <c r="B55" s="65"/>
      <c r="C55" s="65"/>
    </row>
    <row r="56" spans="2:4" x14ac:dyDescent="0.3">
      <c r="B56" s="67" t="s">
        <v>379</v>
      </c>
      <c r="C56" s="65"/>
    </row>
    <row r="57" spans="2:4" ht="24.9" x14ac:dyDescent="0.3">
      <c r="B57" s="66" t="s">
        <v>378</v>
      </c>
      <c r="C57" s="222" t="s">
        <v>369</v>
      </c>
      <c r="D57" s="222"/>
    </row>
    <row r="58" spans="2:4" ht="24.9" x14ac:dyDescent="0.3">
      <c r="B58" s="66" t="s">
        <v>376</v>
      </c>
      <c r="C58" s="221"/>
      <c r="D58" s="221"/>
    </row>
    <row r="59" spans="2:4" x14ac:dyDescent="0.3">
      <c r="B59" s="66" t="s">
        <v>374</v>
      </c>
      <c r="C59" s="222"/>
      <c r="D59" s="222"/>
    </row>
    <row r="60" spans="2:4" x14ac:dyDescent="0.3">
      <c r="B60" s="66" t="s">
        <v>11</v>
      </c>
      <c r="C60" s="221"/>
      <c r="D60" s="221"/>
    </row>
    <row r="61" spans="2:4" x14ac:dyDescent="0.3">
      <c r="B61" s="65"/>
      <c r="C61" s="74"/>
      <c r="D61" s="75"/>
    </row>
    <row r="62" spans="2:4" x14ac:dyDescent="0.3">
      <c r="B62" s="64" t="s">
        <v>380</v>
      </c>
      <c r="C62" s="74"/>
      <c r="D62" s="75"/>
    </row>
    <row r="63" spans="2:4" ht="24.9" x14ac:dyDescent="0.3">
      <c r="B63" s="66" t="s">
        <v>378</v>
      </c>
      <c r="C63" s="222" t="s">
        <v>369</v>
      </c>
      <c r="D63" s="222"/>
    </row>
    <row r="64" spans="2:4" x14ac:dyDescent="0.3">
      <c r="B64" s="66" t="s">
        <v>373</v>
      </c>
      <c r="C64" s="221"/>
      <c r="D64" s="221"/>
    </row>
    <row r="65" spans="2:4" x14ac:dyDescent="0.3">
      <c r="B65" s="66" t="s">
        <v>374</v>
      </c>
      <c r="C65" s="222"/>
      <c r="D65" s="222"/>
    </row>
    <row r="66" spans="2:4" x14ac:dyDescent="0.3">
      <c r="B66" s="66" t="s">
        <v>11</v>
      </c>
      <c r="C66" s="221"/>
      <c r="D66" s="221"/>
    </row>
    <row r="67" spans="2:4" x14ac:dyDescent="0.3">
      <c r="B67" s="65"/>
      <c r="C67" s="65"/>
    </row>
    <row r="68" spans="2:4" x14ac:dyDescent="0.3">
      <c r="B68" s="67" t="s">
        <v>381</v>
      </c>
      <c r="C68" s="65"/>
    </row>
    <row r="69" spans="2:4" x14ac:dyDescent="0.3">
      <c r="B69" s="66" t="s">
        <v>373</v>
      </c>
      <c r="C69" s="222" t="s">
        <v>362</v>
      </c>
      <c r="D69" s="222"/>
    </row>
    <row r="70" spans="2:4" ht="12.75" customHeight="1" x14ac:dyDescent="0.3">
      <c r="B70" s="66" t="s">
        <v>374</v>
      </c>
      <c r="C70" s="222" t="s">
        <v>362</v>
      </c>
      <c r="D70" s="222"/>
    </row>
    <row r="71" spans="2:4" x14ac:dyDescent="0.3">
      <c r="B71" s="66" t="s">
        <v>11</v>
      </c>
      <c r="C71" s="221"/>
      <c r="D71" s="221"/>
    </row>
    <row r="72" spans="2:4" x14ac:dyDescent="0.3">
      <c r="B72" s="65"/>
      <c r="C72" s="65"/>
    </row>
    <row r="73" spans="2:4" x14ac:dyDescent="0.3">
      <c r="B73" s="67" t="s">
        <v>382</v>
      </c>
      <c r="C73" s="65"/>
    </row>
    <row r="74" spans="2:4" x14ac:dyDescent="0.3">
      <c r="B74" s="66" t="s">
        <v>373</v>
      </c>
      <c r="C74" s="222" t="s">
        <v>362</v>
      </c>
      <c r="D74" s="222"/>
    </row>
    <row r="75" spans="2:4" x14ac:dyDescent="0.3">
      <c r="B75" s="66" t="s">
        <v>374</v>
      </c>
      <c r="C75" s="222" t="s">
        <v>362</v>
      </c>
      <c r="D75" s="222"/>
    </row>
    <row r="76" spans="2:4" x14ac:dyDescent="0.3">
      <c r="B76" s="66" t="s">
        <v>11</v>
      </c>
      <c r="C76" s="224"/>
      <c r="D76" s="224"/>
    </row>
    <row r="78" spans="2:4" x14ac:dyDescent="0.3">
      <c r="B78" s="67" t="s">
        <v>383</v>
      </c>
      <c r="C78" s="65"/>
    </row>
    <row r="79" spans="2:4" ht="12.9" x14ac:dyDescent="0.35">
      <c r="B79" s="66" t="s">
        <v>384</v>
      </c>
      <c r="C79" s="128" t="s">
        <v>385</v>
      </c>
      <c r="D79" s="105" t="s">
        <v>386</v>
      </c>
    </row>
    <row r="80" spans="2:4" ht="12.9" x14ac:dyDescent="0.35">
      <c r="B80" s="66" t="s">
        <v>387</v>
      </c>
      <c r="C80" s="128" t="s">
        <v>385</v>
      </c>
      <c r="D80" s="105" t="s">
        <v>386</v>
      </c>
    </row>
    <row r="81" spans="2:4" ht="12.9" x14ac:dyDescent="0.35">
      <c r="B81" s="66" t="s">
        <v>388</v>
      </c>
      <c r="C81" s="128" t="s">
        <v>385</v>
      </c>
      <c r="D81" s="105" t="s">
        <v>386</v>
      </c>
    </row>
    <row r="82" spans="2:4" ht="24.9" x14ac:dyDescent="0.3">
      <c r="B82" s="66" t="s">
        <v>389</v>
      </c>
      <c r="C82" s="225"/>
      <c r="D82" s="226"/>
    </row>
    <row r="83" spans="2:4" x14ac:dyDescent="0.3">
      <c r="B83" s="66" t="s">
        <v>11</v>
      </c>
      <c r="C83" s="221"/>
      <c r="D83" s="221"/>
    </row>
    <row r="85" spans="2:4" x14ac:dyDescent="0.3">
      <c r="B85" s="104" t="s">
        <v>390</v>
      </c>
    </row>
    <row r="86" spans="2:4" ht="25.3" x14ac:dyDescent="0.35">
      <c r="B86" s="73" t="s">
        <v>391</v>
      </c>
      <c r="C86" s="128" t="s">
        <v>385</v>
      </c>
      <c r="D86" s="105" t="s">
        <v>386</v>
      </c>
    </row>
    <row r="87" spans="2:4" x14ac:dyDescent="0.3">
      <c r="B87" s="66" t="s">
        <v>11</v>
      </c>
      <c r="C87" s="221"/>
      <c r="D87" s="221"/>
    </row>
  </sheetData>
  <mergeCells count="35">
    <mergeCell ref="C87:D87"/>
    <mergeCell ref="C75:D75"/>
    <mergeCell ref="C76:D76"/>
    <mergeCell ref="C82:D82"/>
    <mergeCell ref="C83:D83"/>
    <mergeCell ref="C74:D74"/>
    <mergeCell ref="C57:D57"/>
    <mergeCell ref="C58:D58"/>
    <mergeCell ref="C59:D59"/>
    <mergeCell ref="C60:D60"/>
    <mergeCell ref="C63:D63"/>
    <mergeCell ref="C64:D64"/>
    <mergeCell ref="C65:D65"/>
    <mergeCell ref="C66:D66"/>
    <mergeCell ref="C69:D69"/>
    <mergeCell ref="C70:D70"/>
    <mergeCell ref="C71:D71"/>
    <mergeCell ref="C54:D54"/>
    <mergeCell ref="C15:D15"/>
    <mergeCell ref="C40:D40"/>
    <mergeCell ref="C41:D41"/>
    <mergeCell ref="C42:D42"/>
    <mergeCell ref="C45:D45"/>
    <mergeCell ref="C46:D46"/>
    <mergeCell ref="C47:D47"/>
    <mergeCell ref="C48:D48"/>
    <mergeCell ref="C51:D51"/>
    <mergeCell ref="C52:D52"/>
    <mergeCell ref="C53:D53"/>
    <mergeCell ref="C14:D14"/>
    <mergeCell ref="C5:D5"/>
    <mergeCell ref="C6:D6"/>
    <mergeCell ref="C9:D9"/>
    <mergeCell ref="C10:D10"/>
    <mergeCell ref="C13:D13"/>
  </mergeCells>
  <dataValidations count="4">
    <dataValidation type="list" allowBlank="1" showInputMessage="1" showErrorMessage="1" sqref="WVK983052:WVK983071 IY18:IY37 SU18:SU37 ACQ18:ACQ37 AMM18:AMM37 AWI18:AWI37 BGE18:BGE37 BQA18:BQA37 BZW18:BZW37 CJS18:CJS37 CTO18:CTO37 DDK18:DDK37 DNG18:DNG37 DXC18:DXC37 EGY18:EGY37 EQU18:EQU37 FAQ18:FAQ37 FKM18:FKM37 FUI18:FUI37 GEE18:GEE37 GOA18:GOA37 GXW18:GXW37 HHS18:HHS37 HRO18:HRO37 IBK18:IBK37 ILG18:ILG37 IVC18:IVC37 JEY18:JEY37 JOU18:JOU37 JYQ18:JYQ37 KIM18:KIM37 KSI18:KSI37 LCE18:LCE37 LMA18:LMA37 LVW18:LVW37 MFS18:MFS37 MPO18:MPO37 MZK18:MZK37 NJG18:NJG37 NTC18:NTC37 OCY18:OCY37 OMU18:OMU37 OWQ18:OWQ37 PGM18:PGM37 PQI18:PQI37 QAE18:QAE37 QKA18:QKA37 QTW18:QTW37 RDS18:RDS37 RNO18:RNO37 RXK18:RXK37 SHG18:SHG37 SRC18:SRC37 TAY18:TAY37 TKU18:TKU37 TUQ18:TUQ37 UEM18:UEM37 UOI18:UOI37 UYE18:UYE37 VIA18:VIA37 VRW18:VRW37 WBS18:WBS37 WLO18:WLO37 WVK18:WVK37 C65548:C65567 IY65548:IY65567 SU65548:SU65567 ACQ65548:ACQ65567 AMM65548:AMM65567 AWI65548:AWI65567 BGE65548:BGE65567 BQA65548:BQA65567 BZW65548:BZW65567 CJS65548:CJS65567 CTO65548:CTO65567 DDK65548:DDK65567 DNG65548:DNG65567 DXC65548:DXC65567 EGY65548:EGY65567 EQU65548:EQU65567 FAQ65548:FAQ65567 FKM65548:FKM65567 FUI65548:FUI65567 GEE65548:GEE65567 GOA65548:GOA65567 GXW65548:GXW65567 HHS65548:HHS65567 HRO65548:HRO65567 IBK65548:IBK65567 ILG65548:ILG65567 IVC65548:IVC65567 JEY65548:JEY65567 JOU65548:JOU65567 JYQ65548:JYQ65567 KIM65548:KIM65567 KSI65548:KSI65567 LCE65548:LCE65567 LMA65548:LMA65567 LVW65548:LVW65567 MFS65548:MFS65567 MPO65548:MPO65567 MZK65548:MZK65567 NJG65548:NJG65567 NTC65548:NTC65567 OCY65548:OCY65567 OMU65548:OMU65567 OWQ65548:OWQ65567 PGM65548:PGM65567 PQI65548:PQI65567 QAE65548:QAE65567 QKA65548:QKA65567 QTW65548:QTW65567 RDS65548:RDS65567 RNO65548:RNO65567 RXK65548:RXK65567 SHG65548:SHG65567 SRC65548:SRC65567 TAY65548:TAY65567 TKU65548:TKU65567 TUQ65548:TUQ65567 UEM65548:UEM65567 UOI65548:UOI65567 UYE65548:UYE65567 VIA65548:VIA65567 VRW65548:VRW65567 WBS65548:WBS65567 WLO65548:WLO65567 WVK65548:WVK65567 C131084:C131103 IY131084:IY131103 SU131084:SU131103 ACQ131084:ACQ131103 AMM131084:AMM131103 AWI131084:AWI131103 BGE131084:BGE131103 BQA131084:BQA131103 BZW131084:BZW131103 CJS131084:CJS131103 CTO131084:CTO131103 DDK131084:DDK131103 DNG131084:DNG131103 DXC131084:DXC131103 EGY131084:EGY131103 EQU131084:EQU131103 FAQ131084:FAQ131103 FKM131084:FKM131103 FUI131084:FUI131103 GEE131084:GEE131103 GOA131084:GOA131103 GXW131084:GXW131103 HHS131084:HHS131103 HRO131084:HRO131103 IBK131084:IBK131103 ILG131084:ILG131103 IVC131084:IVC131103 JEY131084:JEY131103 JOU131084:JOU131103 JYQ131084:JYQ131103 KIM131084:KIM131103 KSI131084:KSI131103 LCE131084:LCE131103 LMA131084:LMA131103 LVW131084:LVW131103 MFS131084:MFS131103 MPO131084:MPO131103 MZK131084:MZK131103 NJG131084:NJG131103 NTC131084:NTC131103 OCY131084:OCY131103 OMU131084:OMU131103 OWQ131084:OWQ131103 PGM131084:PGM131103 PQI131084:PQI131103 QAE131084:QAE131103 QKA131084:QKA131103 QTW131084:QTW131103 RDS131084:RDS131103 RNO131084:RNO131103 RXK131084:RXK131103 SHG131084:SHG131103 SRC131084:SRC131103 TAY131084:TAY131103 TKU131084:TKU131103 TUQ131084:TUQ131103 UEM131084:UEM131103 UOI131084:UOI131103 UYE131084:UYE131103 VIA131084:VIA131103 VRW131084:VRW131103 WBS131084:WBS131103 WLO131084:WLO131103 WVK131084:WVK131103 C196620:C196639 IY196620:IY196639 SU196620:SU196639 ACQ196620:ACQ196639 AMM196620:AMM196639 AWI196620:AWI196639 BGE196620:BGE196639 BQA196620:BQA196639 BZW196620:BZW196639 CJS196620:CJS196639 CTO196620:CTO196639 DDK196620:DDK196639 DNG196620:DNG196639 DXC196620:DXC196639 EGY196620:EGY196639 EQU196620:EQU196639 FAQ196620:FAQ196639 FKM196620:FKM196639 FUI196620:FUI196639 GEE196620:GEE196639 GOA196620:GOA196639 GXW196620:GXW196639 HHS196620:HHS196639 HRO196620:HRO196639 IBK196620:IBK196639 ILG196620:ILG196639 IVC196620:IVC196639 JEY196620:JEY196639 JOU196620:JOU196639 JYQ196620:JYQ196639 KIM196620:KIM196639 KSI196620:KSI196639 LCE196620:LCE196639 LMA196620:LMA196639 LVW196620:LVW196639 MFS196620:MFS196639 MPO196620:MPO196639 MZK196620:MZK196639 NJG196620:NJG196639 NTC196620:NTC196639 OCY196620:OCY196639 OMU196620:OMU196639 OWQ196620:OWQ196639 PGM196620:PGM196639 PQI196620:PQI196639 QAE196620:QAE196639 QKA196620:QKA196639 QTW196620:QTW196639 RDS196620:RDS196639 RNO196620:RNO196639 RXK196620:RXK196639 SHG196620:SHG196639 SRC196620:SRC196639 TAY196620:TAY196639 TKU196620:TKU196639 TUQ196620:TUQ196639 UEM196620:UEM196639 UOI196620:UOI196639 UYE196620:UYE196639 VIA196620:VIA196639 VRW196620:VRW196639 WBS196620:WBS196639 WLO196620:WLO196639 WVK196620:WVK196639 C262156:C262175 IY262156:IY262175 SU262156:SU262175 ACQ262156:ACQ262175 AMM262156:AMM262175 AWI262156:AWI262175 BGE262156:BGE262175 BQA262156:BQA262175 BZW262156:BZW262175 CJS262156:CJS262175 CTO262156:CTO262175 DDK262156:DDK262175 DNG262156:DNG262175 DXC262156:DXC262175 EGY262156:EGY262175 EQU262156:EQU262175 FAQ262156:FAQ262175 FKM262156:FKM262175 FUI262156:FUI262175 GEE262156:GEE262175 GOA262156:GOA262175 GXW262156:GXW262175 HHS262156:HHS262175 HRO262156:HRO262175 IBK262156:IBK262175 ILG262156:ILG262175 IVC262156:IVC262175 JEY262156:JEY262175 JOU262156:JOU262175 JYQ262156:JYQ262175 KIM262156:KIM262175 KSI262156:KSI262175 LCE262156:LCE262175 LMA262156:LMA262175 LVW262156:LVW262175 MFS262156:MFS262175 MPO262156:MPO262175 MZK262156:MZK262175 NJG262156:NJG262175 NTC262156:NTC262175 OCY262156:OCY262175 OMU262156:OMU262175 OWQ262156:OWQ262175 PGM262156:PGM262175 PQI262156:PQI262175 QAE262156:QAE262175 QKA262156:QKA262175 QTW262156:QTW262175 RDS262156:RDS262175 RNO262156:RNO262175 RXK262156:RXK262175 SHG262156:SHG262175 SRC262156:SRC262175 TAY262156:TAY262175 TKU262156:TKU262175 TUQ262156:TUQ262175 UEM262156:UEM262175 UOI262156:UOI262175 UYE262156:UYE262175 VIA262156:VIA262175 VRW262156:VRW262175 WBS262156:WBS262175 WLO262156:WLO262175 WVK262156:WVK262175 C327692:C327711 IY327692:IY327711 SU327692:SU327711 ACQ327692:ACQ327711 AMM327692:AMM327711 AWI327692:AWI327711 BGE327692:BGE327711 BQA327692:BQA327711 BZW327692:BZW327711 CJS327692:CJS327711 CTO327692:CTO327711 DDK327692:DDK327711 DNG327692:DNG327711 DXC327692:DXC327711 EGY327692:EGY327711 EQU327692:EQU327711 FAQ327692:FAQ327711 FKM327692:FKM327711 FUI327692:FUI327711 GEE327692:GEE327711 GOA327692:GOA327711 GXW327692:GXW327711 HHS327692:HHS327711 HRO327692:HRO327711 IBK327692:IBK327711 ILG327692:ILG327711 IVC327692:IVC327711 JEY327692:JEY327711 JOU327692:JOU327711 JYQ327692:JYQ327711 KIM327692:KIM327711 KSI327692:KSI327711 LCE327692:LCE327711 LMA327692:LMA327711 LVW327692:LVW327711 MFS327692:MFS327711 MPO327692:MPO327711 MZK327692:MZK327711 NJG327692:NJG327711 NTC327692:NTC327711 OCY327692:OCY327711 OMU327692:OMU327711 OWQ327692:OWQ327711 PGM327692:PGM327711 PQI327692:PQI327711 QAE327692:QAE327711 QKA327692:QKA327711 QTW327692:QTW327711 RDS327692:RDS327711 RNO327692:RNO327711 RXK327692:RXK327711 SHG327692:SHG327711 SRC327692:SRC327711 TAY327692:TAY327711 TKU327692:TKU327711 TUQ327692:TUQ327711 UEM327692:UEM327711 UOI327692:UOI327711 UYE327692:UYE327711 VIA327692:VIA327711 VRW327692:VRW327711 WBS327692:WBS327711 WLO327692:WLO327711 WVK327692:WVK327711 C393228:C393247 IY393228:IY393247 SU393228:SU393247 ACQ393228:ACQ393247 AMM393228:AMM393247 AWI393228:AWI393247 BGE393228:BGE393247 BQA393228:BQA393247 BZW393228:BZW393247 CJS393228:CJS393247 CTO393228:CTO393247 DDK393228:DDK393247 DNG393228:DNG393247 DXC393228:DXC393247 EGY393228:EGY393247 EQU393228:EQU393247 FAQ393228:FAQ393247 FKM393228:FKM393247 FUI393228:FUI393247 GEE393228:GEE393247 GOA393228:GOA393247 GXW393228:GXW393247 HHS393228:HHS393247 HRO393228:HRO393247 IBK393228:IBK393247 ILG393228:ILG393247 IVC393228:IVC393247 JEY393228:JEY393247 JOU393228:JOU393247 JYQ393228:JYQ393247 KIM393228:KIM393247 KSI393228:KSI393247 LCE393228:LCE393247 LMA393228:LMA393247 LVW393228:LVW393247 MFS393228:MFS393247 MPO393228:MPO393247 MZK393228:MZK393247 NJG393228:NJG393247 NTC393228:NTC393247 OCY393228:OCY393247 OMU393228:OMU393247 OWQ393228:OWQ393247 PGM393228:PGM393247 PQI393228:PQI393247 QAE393228:QAE393247 QKA393228:QKA393247 QTW393228:QTW393247 RDS393228:RDS393247 RNO393228:RNO393247 RXK393228:RXK393247 SHG393228:SHG393247 SRC393228:SRC393247 TAY393228:TAY393247 TKU393228:TKU393247 TUQ393228:TUQ393247 UEM393228:UEM393247 UOI393228:UOI393247 UYE393228:UYE393247 VIA393228:VIA393247 VRW393228:VRW393247 WBS393228:WBS393247 WLO393228:WLO393247 WVK393228:WVK393247 C458764:C458783 IY458764:IY458783 SU458764:SU458783 ACQ458764:ACQ458783 AMM458764:AMM458783 AWI458764:AWI458783 BGE458764:BGE458783 BQA458764:BQA458783 BZW458764:BZW458783 CJS458764:CJS458783 CTO458764:CTO458783 DDK458764:DDK458783 DNG458764:DNG458783 DXC458764:DXC458783 EGY458764:EGY458783 EQU458764:EQU458783 FAQ458764:FAQ458783 FKM458764:FKM458783 FUI458764:FUI458783 GEE458764:GEE458783 GOA458764:GOA458783 GXW458764:GXW458783 HHS458764:HHS458783 HRO458764:HRO458783 IBK458764:IBK458783 ILG458764:ILG458783 IVC458764:IVC458783 JEY458764:JEY458783 JOU458764:JOU458783 JYQ458764:JYQ458783 KIM458764:KIM458783 KSI458764:KSI458783 LCE458764:LCE458783 LMA458764:LMA458783 LVW458764:LVW458783 MFS458764:MFS458783 MPO458764:MPO458783 MZK458764:MZK458783 NJG458764:NJG458783 NTC458764:NTC458783 OCY458764:OCY458783 OMU458764:OMU458783 OWQ458764:OWQ458783 PGM458764:PGM458783 PQI458764:PQI458783 QAE458764:QAE458783 QKA458764:QKA458783 QTW458764:QTW458783 RDS458764:RDS458783 RNO458764:RNO458783 RXK458764:RXK458783 SHG458764:SHG458783 SRC458764:SRC458783 TAY458764:TAY458783 TKU458764:TKU458783 TUQ458764:TUQ458783 UEM458764:UEM458783 UOI458764:UOI458783 UYE458764:UYE458783 VIA458764:VIA458783 VRW458764:VRW458783 WBS458764:WBS458783 WLO458764:WLO458783 WVK458764:WVK458783 C524300:C524319 IY524300:IY524319 SU524300:SU524319 ACQ524300:ACQ524319 AMM524300:AMM524319 AWI524300:AWI524319 BGE524300:BGE524319 BQA524300:BQA524319 BZW524300:BZW524319 CJS524300:CJS524319 CTO524300:CTO524319 DDK524300:DDK524319 DNG524300:DNG524319 DXC524300:DXC524319 EGY524300:EGY524319 EQU524300:EQU524319 FAQ524300:FAQ524319 FKM524300:FKM524319 FUI524300:FUI524319 GEE524300:GEE524319 GOA524300:GOA524319 GXW524300:GXW524319 HHS524300:HHS524319 HRO524300:HRO524319 IBK524300:IBK524319 ILG524300:ILG524319 IVC524300:IVC524319 JEY524300:JEY524319 JOU524300:JOU524319 JYQ524300:JYQ524319 KIM524300:KIM524319 KSI524300:KSI524319 LCE524300:LCE524319 LMA524300:LMA524319 LVW524300:LVW524319 MFS524300:MFS524319 MPO524300:MPO524319 MZK524300:MZK524319 NJG524300:NJG524319 NTC524300:NTC524319 OCY524300:OCY524319 OMU524300:OMU524319 OWQ524300:OWQ524319 PGM524300:PGM524319 PQI524300:PQI524319 QAE524300:QAE524319 QKA524300:QKA524319 QTW524300:QTW524319 RDS524300:RDS524319 RNO524300:RNO524319 RXK524300:RXK524319 SHG524300:SHG524319 SRC524300:SRC524319 TAY524300:TAY524319 TKU524300:TKU524319 TUQ524300:TUQ524319 UEM524300:UEM524319 UOI524300:UOI524319 UYE524300:UYE524319 VIA524300:VIA524319 VRW524300:VRW524319 WBS524300:WBS524319 WLO524300:WLO524319 WVK524300:WVK524319 C589836:C589855 IY589836:IY589855 SU589836:SU589855 ACQ589836:ACQ589855 AMM589836:AMM589855 AWI589836:AWI589855 BGE589836:BGE589855 BQA589836:BQA589855 BZW589836:BZW589855 CJS589836:CJS589855 CTO589836:CTO589855 DDK589836:DDK589855 DNG589836:DNG589855 DXC589836:DXC589855 EGY589836:EGY589855 EQU589836:EQU589855 FAQ589836:FAQ589855 FKM589836:FKM589855 FUI589836:FUI589855 GEE589836:GEE589855 GOA589836:GOA589855 GXW589836:GXW589855 HHS589836:HHS589855 HRO589836:HRO589855 IBK589836:IBK589855 ILG589836:ILG589855 IVC589836:IVC589855 JEY589836:JEY589855 JOU589836:JOU589855 JYQ589836:JYQ589855 KIM589836:KIM589855 KSI589836:KSI589855 LCE589836:LCE589855 LMA589836:LMA589855 LVW589836:LVW589855 MFS589836:MFS589855 MPO589836:MPO589855 MZK589836:MZK589855 NJG589836:NJG589855 NTC589836:NTC589855 OCY589836:OCY589855 OMU589836:OMU589855 OWQ589836:OWQ589855 PGM589836:PGM589855 PQI589836:PQI589855 QAE589836:QAE589855 QKA589836:QKA589855 QTW589836:QTW589855 RDS589836:RDS589855 RNO589836:RNO589855 RXK589836:RXK589855 SHG589836:SHG589855 SRC589836:SRC589855 TAY589836:TAY589855 TKU589836:TKU589855 TUQ589836:TUQ589855 UEM589836:UEM589855 UOI589836:UOI589855 UYE589836:UYE589855 VIA589836:VIA589855 VRW589836:VRW589855 WBS589836:WBS589855 WLO589836:WLO589855 WVK589836:WVK589855 C655372:C655391 IY655372:IY655391 SU655372:SU655391 ACQ655372:ACQ655391 AMM655372:AMM655391 AWI655372:AWI655391 BGE655372:BGE655391 BQA655372:BQA655391 BZW655372:BZW655391 CJS655372:CJS655391 CTO655372:CTO655391 DDK655372:DDK655391 DNG655372:DNG655391 DXC655372:DXC655391 EGY655372:EGY655391 EQU655372:EQU655391 FAQ655372:FAQ655391 FKM655372:FKM655391 FUI655372:FUI655391 GEE655372:GEE655391 GOA655372:GOA655391 GXW655372:GXW655391 HHS655372:HHS655391 HRO655372:HRO655391 IBK655372:IBK655391 ILG655372:ILG655391 IVC655372:IVC655391 JEY655372:JEY655391 JOU655372:JOU655391 JYQ655372:JYQ655391 KIM655372:KIM655391 KSI655372:KSI655391 LCE655372:LCE655391 LMA655372:LMA655391 LVW655372:LVW655391 MFS655372:MFS655391 MPO655372:MPO655391 MZK655372:MZK655391 NJG655372:NJG655391 NTC655372:NTC655391 OCY655372:OCY655391 OMU655372:OMU655391 OWQ655372:OWQ655391 PGM655372:PGM655391 PQI655372:PQI655391 QAE655372:QAE655391 QKA655372:QKA655391 QTW655372:QTW655391 RDS655372:RDS655391 RNO655372:RNO655391 RXK655372:RXK655391 SHG655372:SHG655391 SRC655372:SRC655391 TAY655372:TAY655391 TKU655372:TKU655391 TUQ655372:TUQ655391 UEM655372:UEM655391 UOI655372:UOI655391 UYE655372:UYE655391 VIA655372:VIA655391 VRW655372:VRW655391 WBS655372:WBS655391 WLO655372:WLO655391 WVK655372:WVK655391 C720908:C720927 IY720908:IY720927 SU720908:SU720927 ACQ720908:ACQ720927 AMM720908:AMM720927 AWI720908:AWI720927 BGE720908:BGE720927 BQA720908:BQA720927 BZW720908:BZW720927 CJS720908:CJS720927 CTO720908:CTO720927 DDK720908:DDK720927 DNG720908:DNG720927 DXC720908:DXC720927 EGY720908:EGY720927 EQU720908:EQU720927 FAQ720908:FAQ720927 FKM720908:FKM720927 FUI720908:FUI720927 GEE720908:GEE720927 GOA720908:GOA720927 GXW720908:GXW720927 HHS720908:HHS720927 HRO720908:HRO720927 IBK720908:IBK720927 ILG720908:ILG720927 IVC720908:IVC720927 JEY720908:JEY720927 JOU720908:JOU720927 JYQ720908:JYQ720927 KIM720908:KIM720927 KSI720908:KSI720927 LCE720908:LCE720927 LMA720908:LMA720927 LVW720908:LVW720927 MFS720908:MFS720927 MPO720908:MPO720927 MZK720908:MZK720927 NJG720908:NJG720927 NTC720908:NTC720927 OCY720908:OCY720927 OMU720908:OMU720927 OWQ720908:OWQ720927 PGM720908:PGM720927 PQI720908:PQI720927 QAE720908:QAE720927 QKA720908:QKA720927 QTW720908:QTW720927 RDS720908:RDS720927 RNO720908:RNO720927 RXK720908:RXK720927 SHG720908:SHG720927 SRC720908:SRC720927 TAY720908:TAY720927 TKU720908:TKU720927 TUQ720908:TUQ720927 UEM720908:UEM720927 UOI720908:UOI720927 UYE720908:UYE720927 VIA720908:VIA720927 VRW720908:VRW720927 WBS720908:WBS720927 WLO720908:WLO720927 WVK720908:WVK720927 C786444:C786463 IY786444:IY786463 SU786444:SU786463 ACQ786444:ACQ786463 AMM786444:AMM786463 AWI786444:AWI786463 BGE786444:BGE786463 BQA786444:BQA786463 BZW786444:BZW786463 CJS786444:CJS786463 CTO786444:CTO786463 DDK786444:DDK786463 DNG786444:DNG786463 DXC786444:DXC786463 EGY786444:EGY786463 EQU786444:EQU786463 FAQ786444:FAQ786463 FKM786444:FKM786463 FUI786444:FUI786463 GEE786444:GEE786463 GOA786444:GOA786463 GXW786444:GXW786463 HHS786444:HHS786463 HRO786444:HRO786463 IBK786444:IBK786463 ILG786444:ILG786463 IVC786444:IVC786463 JEY786444:JEY786463 JOU786444:JOU786463 JYQ786444:JYQ786463 KIM786444:KIM786463 KSI786444:KSI786463 LCE786444:LCE786463 LMA786444:LMA786463 LVW786444:LVW786463 MFS786444:MFS786463 MPO786444:MPO786463 MZK786444:MZK786463 NJG786444:NJG786463 NTC786444:NTC786463 OCY786444:OCY786463 OMU786444:OMU786463 OWQ786444:OWQ786463 PGM786444:PGM786463 PQI786444:PQI786463 QAE786444:QAE786463 QKA786444:QKA786463 QTW786444:QTW786463 RDS786444:RDS786463 RNO786444:RNO786463 RXK786444:RXK786463 SHG786444:SHG786463 SRC786444:SRC786463 TAY786444:TAY786463 TKU786444:TKU786463 TUQ786444:TUQ786463 UEM786444:UEM786463 UOI786444:UOI786463 UYE786444:UYE786463 VIA786444:VIA786463 VRW786444:VRW786463 WBS786444:WBS786463 WLO786444:WLO786463 WVK786444:WVK786463 C851980:C851999 IY851980:IY851999 SU851980:SU851999 ACQ851980:ACQ851999 AMM851980:AMM851999 AWI851980:AWI851999 BGE851980:BGE851999 BQA851980:BQA851999 BZW851980:BZW851999 CJS851980:CJS851999 CTO851980:CTO851999 DDK851980:DDK851999 DNG851980:DNG851999 DXC851980:DXC851999 EGY851980:EGY851999 EQU851980:EQU851999 FAQ851980:FAQ851999 FKM851980:FKM851999 FUI851980:FUI851999 GEE851980:GEE851999 GOA851980:GOA851999 GXW851980:GXW851999 HHS851980:HHS851999 HRO851980:HRO851999 IBK851980:IBK851999 ILG851980:ILG851999 IVC851980:IVC851999 JEY851980:JEY851999 JOU851980:JOU851999 JYQ851980:JYQ851999 KIM851980:KIM851999 KSI851980:KSI851999 LCE851980:LCE851999 LMA851980:LMA851999 LVW851980:LVW851999 MFS851980:MFS851999 MPO851980:MPO851999 MZK851980:MZK851999 NJG851980:NJG851999 NTC851980:NTC851999 OCY851980:OCY851999 OMU851980:OMU851999 OWQ851980:OWQ851999 PGM851980:PGM851999 PQI851980:PQI851999 QAE851980:QAE851999 QKA851980:QKA851999 QTW851980:QTW851999 RDS851980:RDS851999 RNO851980:RNO851999 RXK851980:RXK851999 SHG851980:SHG851999 SRC851980:SRC851999 TAY851980:TAY851999 TKU851980:TKU851999 TUQ851980:TUQ851999 UEM851980:UEM851999 UOI851980:UOI851999 UYE851980:UYE851999 VIA851980:VIA851999 VRW851980:VRW851999 WBS851980:WBS851999 WLO851980:WLO851999 WVK851980:WVK851999 C917516:C917535 IY917516:IY917535 SU917516:SU917535 ACQ917516:ACQ917535 AMM917516:AMM917535 AWI917516:AWI917535 BGE917516:BGE917535 BQA917516:BQA917535 BZW917516:BZW917535 CJS917516:CJS917535 CTO917516:CTO917535 DDK917516:DDK917535 DNG917516:DNG917535 DXC917516:DXC917535 EGY917516:EGY917535 EQU917516:EQU917535 FAQ917516:FAQ917535 FKM917516:FKM917535 FUI917516:FUI917535 GEE917516:GEE917535 GOA917516:GOA917535 GXW917516:GXW917535 HHS917516:HHS917535 HRO917516:HRO917535 IBK917516:IBK917535 ILG917516:ILG917535 IVC917516:IVC917535 JEY917516:JEY917535 JOU917516:JOU917535 JYQ917516:JYQ917535 KIM917516:KIM917535 KSI917516:KSI917535 LCE917516:LCE917535 LMA917516:LMA917535 LVW917516:LVW917535 MFS917516:MFS917535 MPO917516:MPO917535 MZK917516:MZK917535 NJG917516:NJG917535 NTC917516:NTC917535 OCY917516:OCY917535 OMU917516:OMU917535 OWQ917516:OWQ917535 PGM917516:PGM917535 PQI917516:PQI917535 QAE917516:QAE917535 QKA917516:QKA917535 QTW917516:QTW917535 RDS917516:RDS917535 RNO917516:RNO917535 RXK917516:RXK917535 SHG917516:SHG917535 SRC917516:SRC917535 TAY917516:TAY917535 TKU917516:TKU917535 TUQ917516:TUQ917535 UEM917516:UEM917535 UOI917516:UOI917535 UYE917516:UYE917535 VIA917516:VIA917535 VRW917516:VRW917535 WBS917516:WBS917535 WLO917516:WLO917535 WVK917516:WVK917535 C983052:C983071 IY983052:IY983071 SU983052:SU983071 ACQ983052:ACQ983071 AMM983052:AMM983071 AWI983052:AWI983071 BGE983052:BGE983071 BQA983052:BQA983071 BZW983052:BZW983071 CJS983052:CJS983071 CTO983052:CTO983071 DDK983052:DDK983071 DNG983052:DNG983071 DXC983052:DXC983071 EGY983052:EGY983071 EQU983052:EQU983071 FAQ983052:FAQ983071 FKM983052:FKM983071 FUI983052:FUI983071 GEE983052:GEE983071 GOA983052:GOA983071 GXW983052:GXW983071 HHS983052:HHS983071 HRO983052:HRO983071 IBK983052:IBK983071 ILG983052:ILG983071 IVC983052:IVC983071 JEY983052:JEY983071 JOU983052:JOU983071 JYQ983052:JYQ983071 KIM983052:KIM983071 KSI983052:KSI983071 LCE983052:LCE983071 LMA983052:LMA983071 LVW983052:LVW983071 MFS983052:MFS983071 MPO983052:MPO983071 MZK983052:MZK983071 NJG983052:NJG983071 NTC983052:NTC983071 OCY983052:OCY983071 OMU983052:OMU983071 OWQ983052:OWQ983071 PGM983052:PGM983071 PQI983052:PQI983071 QAE983052:QAE983071 QKA983052:QKA983071 QTW983052:QTW983071 RDS983052:RDS983071 RNO983052:RNO983071 RXK983052:RXK983071 SHG983052:SHG983071 SRC983052:SRC983071 TAY983052:TAY983071 TKU983052:TKU983071 TUQ983052:TUQ983071 UEM983052:UEM983071 UOI983052:UOI983071 UYE983052:UYE983071 VIA983052:VIA983071 VRW983052:VRW983071 WBS983052:WBS983071 WLO983052:WLO983071 C18:C37 E18:E37" xr:uid="{00000000-0002-0000-1600-000000000000}">
      <formula1>"Not assessed, Included in monetised benefits (no further assessment), Large Beneficial, Moderate Beneficial, Slight Beneficial, Neutral, Slight Adverse, Moderate Adverse, Large Adverse"</formula1>
    </dataValidation>
    <dataValidation type="list" allowBlank="1" showInputMessage="1" showErrorMessage="1" sqref="WVM983052:WVM983071 JA18:JA37 SW18:SW37 ACS18:ACS37 AMO18:AMO37 AWK18:AWK37 BGG18:BGG37 BQC18:BQC37 BZY18:BZY37 CJU18:CJU37 CTQ18:CTQ37 DDM18:DDM37 DNI18:DNI37 DXE18:DXE37 EHA18:EHA37 EQW18:EQW37 FAS18:FAS37 FKO18:FKO37 FUK18:FUK37 GEG18:GEG37 GOC18:GOC37 GXY18:GXY37 HHU18:HHU37 HRQ18:HRQ37 IBM18:IBM37 ILI18:ILI37 IVE18:IVE37 JFA18:JFA37 JOW18:JOW37 JYS18:JYS37 KIO18:KIO37 KSK18:KSK37 LCG18:LCG37 LMC18:LMC37 LVY18:LVY37 MFU18:MFU37 MPQ18:MPQ37 MZM18:MZM37 NJI18:NJI37 NTE18:NTE37 ODA18:ODA37 OMW18:OMW37 OWS18:OWS37 PGO18:PGO37 PQK18:PQK37 QAG18:QAG37 QKC18:QKC37 QTY18:QTY37 RDU18:RDU37 RNQ18:RNQ37 RXM18:RXM37 SHI18:SHI37 SRE18:SRE37 TBA18:TBA37 TKW18:TKW37 TUS18:TUS37 UEO18:UEO37 UOK18:UOK37 UYG18:UYG37 VIC18:VIC37 VRY18:VRY37 WBU18:WBU37 WLQ18:WLQ37 WVM18:WVM37 E65548:E65567 JA65548:JA65567 SW65548:SW65567 ACS65548:ACS65567 AMO65548:AMO65567 AWK65548:AWK65567 BGG65548:BGG65567 BQC65548:BQC65567 BZY65548:BZY65567 CJU65548:CJU65567 CTQ65548:CTQ65567 DDM65548:DDM65567 DNI65548:DNI65567 DXE65548:DXE65567 EHA65548:EHA65567 EQW65548:EQW65567 FAS65548:FAS65567 FKO65548:FKO65567 FUK65548:FUK65567 GEG65548:GEG65567 GOC65548:GOC65567 GXY65548:GXY65567 HHU65548:HHU65567 HRQ65548:HRQ65567 IBM65548:IBM65567 ILI65548:ILI65567 IVE65548:IVE65567 JFA65548:JFA65567 JOW65548:JOW65567 JYS65548:JYS65567 KIO65548:KIO65567 KSK65548:KSK65567 LCG65548:LCG65567 LMC65548:LMC65567 LVY65548:LVY65567 MFU65548:MFU65567 MPQ65548:MPQ65567 MZM65548:MZM65567 NJI65548:NJI65567 NTE65548:NTE65567 ODA65548:ODA65567 OMW65548:OMW65567 OWS65548:OWS65567 PGO65548:PGO65567 PQK65548:PQK65567 QAG65548:QAG65567 QKC65548:QKC65567 QTY65548:QTY65567 RDU65548:RDU65567 RNQ65548:RNQ65567 RXM65548:RXM65567 SHI65548:SHI65567 SRE65548:SRE65567 TBA65548:TBA65567 TKW65548:TKW65567 TUS65548:TUS65567 UEO65548:UEO65567 UOK65548:UOK65567 UYG65548:UYG65567 VIC65548:VIC65567 VRY65548:VRY65567 WBU65548:WBU65567 WLQ65548:WLQ65567 WVM65548:WVM65567 E131084:E131103 JA131084:JA131103 SW131084:SW131103 ACS131084:ACS131103 AMO131084:AMO131103 AWK131084:AWK131103 BGG131084:BGG131103 BQC131084:BQC131103 BZY131084:BZY131103 CJU131084:CJU131103 CTQ131084:CTQ131103 DDM131084:DDM131103 DNI131084:DNI131103 DXE131084:DXE131103 EHA131084:EHA131103 EQW131084:EQW131103 FAS131084:FAS131103 FKO131084:FKO131103 FUK131084:FUK131103 GEG131084:GEG131103 GOC131084:GOC131103 GXY131084:GXY131103 HHU131084:HHU131103 HRQ131084:HRQ131103 IBM131084:IBM131103 ILI131084:ILI131103 IVE131084:IVE131103 JFA131084:JFA131103 JOW131084:JOW131103 JYS131084:JYS131103 KIO131084:KIO131103 KSK131084:KSK131103 LCG131084:LCG131103 LMC131084:LMC131103 LVY131084:LVY131103 MFU131084:MFU131103 MPQ131084:MPQ131103 MZM131084:MZM131103 NJI131084:NJI131103 NTE131084:NTE131103 ODA131084:ODA131103 OMW131084:OMW131103 OWS131084:OWS131103 PGO131084:PGO131103 PQK131084:PQK131103 QAG131084:QAG131103 QKC131084:QKC131103 QTY131084:QTY131103 RDU131084:RDU131103 RNQ131084:RNQ131103 RXM131084:RXM131103 SHI131084:SHI131103 SRE131084:SRE131103 TBA131084:TBA131103 TKW131084:TKW131103 TUS131084:TUS131103 UEO131084:UEO131103 UOK131084:UOK131103 UYG131084:UYG131103 VIC131084:VIC131103 VRY131084:VRY131103 WBU131084:WBU131103 WLQ131084:WLQ131103 WVM131084:WVM131103 E196620:E196639 JA196620:JA196639 SW196620:SW196639 ACS196620:ACS196639 AMO196620:AMO196639 AWK196620:AWK196639 BGG196620:BGG196639 BQC196620:BQC196639 BZY196620:BZY196639 CJU196620:CJU196639 CTQ196620:CTQ196639 DDM196620:DDM196639 DNI196620:DNI196639 DXE196620:DXE196639 EHA196620:EHA196639 EQW196620:EQW196639 FAS196620:FAS196639 FKO196620:FKO196639 FUK196620:FUK196639 GEG196620:GEG196639 GOC196620:GOC196639 GXY196620:GXY196639 HHU196620:HHU196639 HRQ196620:HRQ196639 IBM196620:IBM196639 ILI196620:ILI196639 IVE196620:IVE196639 JFA196620:JFA196639 JOW196620:JOW196639 JYS196620:JYS196639 KIO196620:KIO196639 KSK196620:KSK196639 LCG196620:LCG196639 LMC196620:LMC196639 LVY196620:LVY196639 MFU196620:MFU196639 MPQ196620:MPQ196639 MZM196620:MZM196639 NJI196620:NJI196639 NTE196620:NTE196639 ODA196620:ODA196639 OMW196620:OMW196639 OWS196620:OWS196639 PGO196620:PGO196639 PQK196620:PQK196639 QAG196620:QAG196639 QKC196620:QKC196639 QTY196620:QTY196639 RDU196620:RDU196639 RNQ196620:RNQ196639 RXM196620:RXM196639 SHI196620:SHI196639 SRE196620:SRE196639 TBA196620:TBA196639 TKW196620:TKW196639 TUS196620:TUS196639 UEO196620:UEO196639 UOK196620:UOK196639 UYG196620:UYG196639 VIC196620:VIC196639 VRY196620:VRY196639 WBU196620:WBU196639 WLQ196620:WLQ196639 WVM196620:WVM196639 E262156:E262175 JA262156:JA262175 SW262156:SW262175 ACS262156:ACS262175 AMO262156:AMO262175 AWK262156:AWK262175 BGG262156:BGG262175 BQC262156:BQC262175 BZY262156:BZY262175 CJU262156:CJU262175 CTQ262156:CTQ262175 DDM262156:DDM262175 DNI262156:DNI262175 DXE262156:DXE262175 EHA262156:EHA262175 EQW262156:EQW262175 FAS262156:FAS262175 FKO262156:FKO262175 FUK262156:FUK262175 GEG262156:GEG262175 GOC262156:GOC262175 GXY262156:GXY262175 HHU262156:HHU262175 HRQ262156:HRQ262175 IBM262156:IBM262175 ILI262156:ILI262175 IVE262156:IVE262175 JFA262156:JFA262175 JOW262156:JOW262175 JYS262156:JYS262175 KIO262156:KIO262175 KSK262156:KSK262175 LCG262156:LCG262175 LMC262156:LMC262175 LVY262156:LVY262175 MFU262156:MFU262175 MPQ262156:MPQ262175 MZM262156:MZM262175 NJI262156:NJI262175 NTE262156:NTE262175 ODA262156:ODA262175 OMW262156:OMW262175 OWS262156:OWS262175 PGO262156:PGO262175 PQK262156:PQK262175 QAG262156:QAG262175 QKC262156:QKC262175 QTY262156:QTY262175 RDU262156:RDU262175 RNQ262156:RNQ262175 RXM262156:RXM262175 SHI262156:SHI262175 SRE262156:SRE262175 TBA262156:TBA262175 TKW262156:TKW262175 TUS262156:TUS262175 UEO262156:UEO262175 UOK262156:UOK262175 UYG262156:UYG262175 VIC262156:VIC262175 VRY262156:VRY262175 WBU262156:WBU262175 WLQ262156:WLQ262175 WVM262156:WVM262175 E327692:E327711 JA327692:JA327711 SW327692:SW327711 ACS327692:ACS327711 AMO327692:AMO327711 AWK327692:AWK327711 BGG327692:BGG327711 BQC327692:BQC327711 BZY327692:BZY327711 CJU327692:CJU327711 CTQ327692:CTQ327711 DDM327692:DDM327711 DNI327692:DNI327711 DXE327692:DXE327711 EHA327692:EHA327711 EQW327692:EQW327711 FAS327692:FAS327711 FKO327692:FKO327711 FUK327692:FUK327711 GEG327692:GEG327711 GOC327692:GOC327711 GXY327692:GXY327711 HHU327692:HHU327711 HRQ327692:HRQ327711 IBM327692:IBM327711 ILI327692:ILI327711 IVE327692:IVE327711 JFA327692:JFA327711 JOW327692:JOW327711 JYS327692:JYS327711 KIO327692:KIO327711 KSK327692:KSK327711 LCG327692:LCG327711 LMC327692:LMC327711 LVY327692:LVY327711 MFU327692:MFU327711 MPQ327692:MPQ327711 MZM327692:MZM327711 NJI327692:NJI327711 NTE327692:NTE327711 ODA327692:ODA327711 OMW327692:OMW327711 OWS327692:OWS327711 PGO327692:PGO327711 PQK327692:PQK327711 QAG327692:QAG327711 QKC327692:QKC327711 QTY327692:QTY327711 RDU327692:RDU327711 RNQ327692:RNQ327711 RXM327692:RXM327711 SHI327692:SHI327711 SRE327692:SRE327711 TBA327692:TBA327711 TKW327692:TKW327711 TUS327692:TUS327711 UEO327692:UEO327711 UOK327692:UOK327711 UYG327692:UYG327711 VIC327692:VIC327711 VRY327692:VRY327711 WBU327692:WBU327711 WLQ327692:WLQ327711 WVM327692:WVM327711 E393228:E393247 JA393228:JA393247 SW393228:SW393247 ACS393228:ACS393247 AMO393228:AMO393247 AWK393228:AWK393247 BGG393228:BGG393247 BQC393228:BQC393247 BZY393228:BZY393247 CJU393228:CJU393247 CTQ393228:CTQ393247 DDM393228:DDM393247 DNI393228:DNI393247 DXE393228:DXE393247 EHA393228:EHA393247 EQW393228:EQW393247 FAS393228:FAS393247 FKO393228:FKO393247 FUK393228:FUK393247 GEG393228:GEG393247 GOC393228:GOC393247 GXY393228:GXY393247 HHU393228:HHU393247 HRQ393228:HRQ393247 IBM393228:IBM393247 ILI393228:ILI393247 IVE393228:IVE393247 JFA393228:JFA393247 JOW393228:JOW393247 JYS393228:JYS393247 KIO393228:KIO393247 KSK393228:KSK393247 LCG393228:LCG393247 LMC393228:LMC393247 LVY393228:LVY393247 MFU393228:MFU393247 MPQ393228:MPQ393247 MZM393228:MZM393247 NJI393228:NJI393247 NTE393228:NTE393247 ODA393228:ODA393247 OMW393228:OMW393247 OWS393228:OWS393247 PGO393228:PGO393247 PQK393228:PQK393247 QAG393228:QAG393247 QKC393228:QKC393247 QTY393228:QTY393247 RDU393228:RDU393247 RNQ393228:RNQ393247 RXM393228:RXM393247 SHI393228:SHI393247 SRE393228:SRE393247 TBA393228:TBA393247 TKW393228:TKW393247 TUS393228:TUS393247 UEO393228:UEO393247 UOK393228:UOK393247 UYG393228:UYG393247 VIC393228:VIC393247 VRY393228:VRY393247 WBU393228:WBU393247 WLQ393228:WLQ393247 WVM393228:WVM393247 E458764:E458783 JA458764:JA458783 SW458764:SW458783 ACS458764:ACS458783 AMO458764:AMO458783 AWK458764:AWK458783 BGG458764:BGG458783 BQC458764:BQC458783 BZY458764:BZY458783 CJU458764:CJU458783 CTQ458764:CTQ458783 DDM458764:DDM458783 DNI458764:DNI458783 DXE458764:DXE458783 EHA458764:EHA458783 EQW458764:EQW458783 FAS458764:FAS458783 FKO458764:FKO458783 FUK458764:FUK458783 GEG458764:GEG458783 GOC458764:GOC458783 GXY458764:GXY458783 HHU458764:HHU458783 HRQ458764:HRQ458783 IBM458764:IBM458783 ILI458764:ILI458783 IVE458764:IVE458783 JFA458764:JFA458783 JOW458764:JOW458783 JYS458764:JYS458783 KIO458764:KIO458783 KSK458764:KSK458783 LCG458764:LCG458783 LMC458764:LMC458783 LVY458764:LVY458783 MFU458764:MFU458783 MPQ458764:MPQ458783 MZM458764:MZM458783 NJI458764:NJI458783 NTE458764:NTE458783 ODA458764:ODA458783 OMW458764:OMW458783 OWS458764:OWS458783 PGO458764:PGO458783 PQK458764:PQK458783 QAG458764:QAG458783 QKC458764:QKC458783 QTY458764:QTY458783 RDU458764:RDU458783 RNQ458764:RNQ458783 RXM458764:RXM458783 SHI458764:SHI458783 SRE458764:SRE458783 TBA458764:TBA458783 TKW458764:TKW458783 TUS458764:TUS458783 UEO458764:UEO458783 UOK458764:UOK458783 UYG458764:UYG458783 VIC458764:VIC458783 VRY458764:VRY458783 WBU458764:WBU458783 WLQ458764:WLQ458783 WVM458764:WVM458783 E524300:E524319 JA524300:JA524319 SW524300:SW524319 ACS524300:ACS524319 AMO524300:AMO524319 AWK524300:AWK524319 BGG524300:BGG524319 BQC524300:BQC524319 BZY524300:BZY524319 CJU524300:CJU524319 CTQ524300:CTQ524319 DDM524300:DDM524319 DNI524300:DNI524319 DXE524300:DXE524319 EHA524300:EHA524319 EQW524300:EQW524319 FAS524300:FAS524319 FKO524300:FKO524319 FUK524300:FUK524319 GEG524300:GEG524319 GOC524300:GOC524319 GXY524300:GXY524319 HHU524300:HHU524319 HRQ524300:HRQ524319 IBM524300:IBM524319 ILI524300:ILI524319 IVE524300:IVE524319 JFA524300:JFA524319 JOW524300:JOW524319 JYS524300:JYS524319 KIO524300:KIO524319 KSK524300:KSK524319 LCG524300:LCG524319 LMC524300:LMC524319 LVY524300:LVY524319 MFU524300:MFU524319 MPQ524300:MPQ524319 MZM524300:MZM524319 NJI524300:NJI524319 NTE524300:NTE524319 ODA524300:ODA524319 OMW524300:OMW524319 OWS524300:OWS524319 PGO524300:PGO524319 PQK524300:PQK524319 QAG524300:QAG524319 QKC524300:QKC524319 QTY524300:QTY524319 RDU524300:RDU524319 RNQ524300:RNQ524319 RXM524300:RXM524319 SHI524300:SHI524319 SRE524300:SRE524319 TBA524300:TBA524319 TKW524300:TKW524319 TUS524300:TUS524319 UEO524300:UEO524319 UOK524300:UOK524319 UYG524300:UYG524319 VIC524300:VIC524319 VRY524300:VRY524319 WBU524300:WBU524319 WLQ524300:WLQ524319 WVM524300:WVM524319 E589836:E589855 JA589836:JA589855 SW589836:SW589855 ACS589836:ACS589855 AMO589836:AMO589855 AWK589836:AWK589855 BGG589836:BGG589855 BQC589836:BQC589855 BZY589836:BZY589855 CJU589836:CJU589855 CTQ589836:CTQ589855 DDM589836:DDM589855 DNI589836:DNI589855 DXE589836:DXE589855 EHA589836:EHA589855 EQW589836:EQW589855 FAS589836:FAS589855 FKO589836:FKO589855 FUK589836:FUK589855 GEG589836:GEG589855 GOC589836:GOC589855 GXY589836:GXY589855 HHU589836:HHU589855 HRQ589836:HRQ589855 IBM589836:IBM589855 ILI589836:ILI589855 IVE589836:IVE589855 JFA589836:JFA589855 JOW589836:JOW589855 JYS589836:JYS589855 KIO589836:KIO589855 KSK589836:KSK589855 LCG589836:LCG589855 LMC589836:LMC589855 LVY589836:LVY589855 MFU589836:MFU589855 MPQ589836:MPQ589855 MZM589836:MZM589855 NJI589836:NJI589855 NTE589836:NTE589855 ODA589836:ODA589855 OMW589836:OMW589855 OWS589836:OWS589855 PGO589836:PGO589855 PQK589836:PQK589855 QAG589836:QAG589855 QKC589836:QKC589855 QTY589836:QTY589855 RDU589836:RDU589855 RNQ589836:RNQ589855 RXM589836:RXM589855 SHI589836:SHI589855 SRE589836:SRE589855 TBA589836:TBA589855 TKW589836:TKW589855 TUS589836:TUS589855 UEO589836:UEO589855 UOK589836:UOK589855 UYG589836:UYG589855 VIC589836:VIC589855 VRY589836:VRY589855 WBU589836:WBU589855 WLQ589836:WLQ589855 WVM589836:WVM589855 E655372:E655391 JA655372:JA655391 SW655372:SW655391 ACS655372:ACS655391 AMO655372:AMO655391 AWK655372:AWK655391 BGG655372:BGG655391 BQC655372:BQC655391 BZY655372:BZY655391 CJU655372:CJU655391 CTQ655372:CTQ655391 DDM655372:DDM655391 DNI655372:DNI655391 DXE655372:DXE655391 EHA655372:EHA655391 EQW655372:EQW655391 FAS655372:FAS655391 FKO655372:FKO655391 FUK655372:FUK655391 GEG655372:GEG655391 GOC655372:GOC655391 GXY655372:GXY655391 HHU655372:HHU655391 HRQ655372:HRQ655391 IBM655372:IBM655391 ILI655372:ILI655391 IVE655372:IVE655391 JFA655372:JFA655391 JOW655372:JOW655391 JYS655372:JYS655391 KIO655372:KIO655391 KSK655372:KSK655391 LCG655372:LCG655391 LMC655372:LMC655391 LVY655372:LVY655391 MFU655372:MFU655391 MPQ655372:MPQ655391 MZM655372:MZM655391 NJI655372:NJI655391 NTE655372:NTE655391 ODA655372:ODA655391 OMW655372:OMW655391 OWS655372:OWS655391 PGO655372:PGO655391 PQK655372:PQK655391 QAG655372:QAG655391 QKC655372:QKC655391 QTY655372:QTY655391 RDU655372:RDU655391 RNQ655372:RNQ655391 RXM655372:RXM655391 SHI655372:SHI655391 SRE655372:SRE655391 TBA655372:TBA655391 TKW655372:TKW655391 TUS655372:TUS655391 UEO655372:UEO655391 UOK655372:UOK655391 UYG655372:UYG655391 VIC655372:VIC655391 VRY655372:VRY655391 WBU655372:WBU655391 WLQ655372:WLQ655391 WVM655372:WVM655391 E720908:E720927 JA720908:JA720927 SW720908:SW720927 ACS720908:ACS720927 AMO720908:AMO720927 AWK720908:AWK720927 BGG720908:BGG720927 BQC720908:BQC720927 BZY720908:BZY720927 CJU720908:CJU720927 CTQ720908:CTQ720927 DDM720908:DDM720927 DNI720908:DNI720927 DXE720908:DXE720927 EHA720908:EHA720927 EQW720908:EQW720927 FAS720908:FAS720927 FKO720908:FKO720927 FUK720908:FUK720927 GEG720908:GEG720927 GOC720908:GOC720927 GXY720908:GXY720927 HHU720908:HHU720927 HRQ720908:HRQ720927 IBM720908:IBM720927 ILI720908:ILI720927 IVE720908:IVE720927 JFA720908:JFA720927 JOW720908:JOW720927 JYS720908:JYS720927 KIO720908:KIO720927 KSK720908:KSK720927 LCG720908:LCG720927 LMC720908:LMC720927 LVY720908:LVY720927 MFU720908:MFU720927 MPQ720908:MPQ720927 MZM720908:MZM720927 NJI720908:NJI720927 NTE720908:NTE720927 ODA720908:ODA720927 OMW720908:OMW720927 OWS720908:OWS720927 PGO720908:PGO720927 PQK720908:PQK720927 QAG720908:QAG720927 QKC720908:QKC720927 QTY720908:QTY720927 RDU720908:RDU720927 RNQ720908:RNQ720927 RXM720908:RXM720927 SHI720908:SHI720927 SRE720908:SRE720927 TBA720908:TBA720927 TKW720908:TKW720927 TUS720908:TUS720927 UEO720908:UEO720927 UOK720908:UOK720927 UYG720908:UYG720927 VIC720908:VIC720927 VRY720908:VRY720927 WBU720908:WBU720927 WLQ720908:WLQ720927 WVM720908:WVM720927 E786444:E786463 JA786444:JA786463 SW786444:SW786463 ACS786444:ACS786463 AMO786444:AMO786463 AWK786444:AWK786463 BGG786444:BGG786463 BQC786444:BQC786463 BZY786444:BZY786463 CJU786444:CJU786463 CTQ786444:CTQ786463 DDM786444:DDM786463 DNI786444:DNI786463 DXE786444:DXE786463 EHA786444:EHA786463 EQW786444:EQW786463 FAS786444:FAS786463 FKO786444:FKO786463 FUK786444:FUK786463 GEG786444:GEG786463 GOC786444:GOC786463 GXY786444:GXY786463 HHU786444:HHU786463 HRQ786444:HRQ786463 IBM786444:IBM786463 ILI786444:ILI786463 IVE786444:IVE786463 JFA786444:JFA786463 JOW786444:JOW786463 JYS786444:JYS786463 KIO786444:KIO786463 KSK786444:KSK786463 LCG786444:LCG786463 LMC786444:LMC786463 LVY786444:LVY786463 MFU786444:MFU786463 MPQ786444:MPQ786463 MZM786444:MZM786463 NJI786444:NJI786463 NTE786444:NTE786463 ODA786444:ODA786463 OMW786444:OMW786463 OWS786444:OWS786463 PGO786444:PGO786463 PQK786444:PQK786463 QAG786444:QAG786463 QKC786444:QKC786463 QTY786444:QTY786463 RDU786444:RDU786463 RNQ786444:RNQ786463 RXM786444:RXM786463 SHI786444:SHI786463 SRE786444:SRE786463 TBA786444:TBA786463 TKW786444:TKW786463 TUS786444:TUS786463 UEO786444:UEO786463 UOK786444:UOK786463 UYG786444:UYG786463 VIC786444:VIC786463 VRY786444:VRY786463 WBU786444:WBU786463 WLQ786444:WLQ786463 WVM786444:WVM786463 E851980:E851999 JA851980:JA851999 SW851980:SW851999 ACS851980:ACS851999 AMO851980:AMO851999 AWK851980:AWK851999 BGG851980:BGG851999 BQC851980:BQC851999 BZY851980:BZY851999 CJU851980:CJU851999 CTQ851980:CTQ851999 DDM851980:DDM851999 DNI851980:DNI851999 DXE851980:DXE851999 EHA851980:EHA851999 EQW851980:EQW851999 FAS851980:FAS851999 FKO851980:FKO851999 FUK851980:FUK851999 GEG851980:GEG851999 GOC851980:GOC851999 GXY851980:GXY851999 HHU851980:HHU851999 HRQ851980:HRQ851999 IBM851980:IBM851999 ILI851980:ILI851999 IVE851980:IVE851999 JFA851980:JFA851999 JOW851980:JOW851999 JYS851980:JYS851999 KIO851980:KIO851999 KSK851980:KSK851999 LCG851980:LCG851999 LMC851980:LMC851999 LVY851980:LVY851999 MFU851980:MFU851999 MPQ851980:MPQ851999 MZM851980:MZM851999 NJI851980:NJI851999 NTE851980:NTE851999 ODA851980:ODA851999 OMW851980:OMW851999 OWS851980:OWS851999 PGO851980:PGO851999 PQK851980:PQK851999 QAG851980:QAG851999 QKC851980:QKC851999 QTY851980:QTY851999 RDU851980:RDU851999 RNQ851980:RNQ851999 RXM851980:RXM851999 SHI851980:SHI851999 SRE851980:SRE851999 TBA851980:TBA851999 TKW851980:TKW851999 TUS851980:TUS851999 UEO851980:UEO851999 UOK851980:UOK851999 UYG851980:UYG851999 VIC851980:VIC851999 VRY851980:VRY851999 WBU851980:WBU851999 WLQ851980:WLQ851999 WVM851980:WVM851999 E917516:E917535 JA917516:JA917535 SW917516:SW917535 ACS917516:ACS917535 AMO917516:AMO917535 AWK917516:AWK917535 BGG917516:BGG917535 BQC917516:BQC917535 BZY917516:BZY917535 CJU917516:CJU917535 CTQ917516:CTQ917535 DDM917516:DDM917535 DNI917516:DNI917535 DXE917516:DXE917535 EHA917516:EHA917535 EQW917516:EQW917535 FAS917516:FAS917535 FKO917516:FKO917535 FUK917516:FUK917535 GEG917516:GEG917535 GOC917516:GOC917535 GXY917516:GXY917535 HHU917516:HHU917535 HRQ917516:HRQ917535 IBM917516:IBM917535 ILI917516:ILI917535 IVE917516:IVE917535 JFA917516:JFA917535 JOW917516:JOW917535 JYS917516:JYS917535 KIO917516:KIO917535 KSK917516:KSK917535 LCG917516:LCG917535 LMC917516:LMC917535 LVY917516:LVY917535 MFU917516:MFU917535 MPQ917516:MPQ917535 MZM917516:MZM917535 NJI917516:NJI917535 NTE917516:NTE917535 ODA917516:ODA917535 OMW917516:OMW917535 OWS917516:OWS917535 PGO917516:PGO917535 PQK917516:PQK917535 QAG917516:QAG917535 QKC917516:QKC917535 QTY917516:QTY917535 RDU917516:RDU917535 RNQ917516:RNQ917535 RXM917516:RXM917535 SHI917516:SHI917535 SRE917516:SRE917535 TBA917516:TBA917535 TKW917516:TKW917535 TUS917516:TUS917535 UEO917516:UEO917535 UOK917516:UOK917535 UYG917516:UYG917535 VIC917516:VIC917535 VRY917516:VRY917535 WBU917516:WBU917535 WLQ917516:WLQ917535 WVM917516:WVM917535 E983052:E983071 JA983052:JA983071 SW983052:SW983071 ACS983052:ACS983071 AMO983052:AMO983071 AWK983052:AWK983071 BGG983052:BGG983071 BQC983052:BQC983071 BZY983052:BZY983071 CJU983052:CJU983071 CTQ983052:CTQ983071 DDM983052:DDM983071 DNI983052:DNI983071 DXE983052:DXE983071 EHA983052:EHA983071 EQW983052:EQW983071 FAS983052:FAS983071 FKO983052:FKO983071 FUK983052:FUK983071 GEG983052:GEG983071 GOC983052:GOC983071 GXY983052:GXY983071 HHU983052:HHU983071 HRQ983052:HRQ983071 IBM983052:IBM983071 ILI983052:ILI983071 IVE983052:IVE983071 JFA983052:JFA983071 JOW983052:JOW983071 JYS983052:JYS983071 KIO983052:KIO983071 KSK983052:KSK983071 LCG983052:LCG983071 LMC983052:LMC983071 LVY983052:LVY983071 MFU983052:MFU983071 MPQ983052:MPQ983071 MZM983052:MZM983071 NJI983052:NJI983071 NTE983052:NTE983071 ODA983052:ODA983071 OMW983052:OMW983071 OWS983052:OWS983071 PGO983052:PGO983071 PQK983052:PQK983071 QAG983052:QAG983071 QKC983052:QKC983071 QTY983052:QTY983071 RDU983052:RDU983071 RNQ983052:RNQ983071 RXM983052:RXM983071 SHI983052:SHI983071 SRE983052:SRE983071 TBA983052:TBA983071 TKW983052:TKW983071 TUS983052:TUS983071 UEO983052:UEO983071 UOK983052:UOK983071 UYG983052:UYG983071 VIC983052:VIC983071 VRY983052:VRY983071 WBU983052:WBU983071 WLQ983052:WLQ983071" xr:uid="{00000000-0002-0000-1600-000001000000}">
      <formula1>"Included in monetised benefits (no further assessment),Not assessed, Large Beneficial, Moderate Beneficial, Slight Beneficial, Neutral, Slight Adverse, Moderate Adverse, Large Adverse"</formula1>
    </dataValidation>
    <dataValidation type="list" allowBlank="1" showInputMessage="1" showErrorMessage="1" sqref="C45 IY45 SU45 ACQ45 AMM45 AWI45 BGE45 BQA45 BZW45 CJS45 CTO45 DDK45 DNG45 DXC45 EGY45 EQU45 FAQ45 FKM45 FUI45 GEE45 GOA45 GXW45 HHS45 HRO45 IBK45 ILG45 IVC45 JEY45 JOU45 JYQ45 KIM45 KSI45 LCE45 LMA45 LVW45 MFS45 MPO45 MZK45 NJG45 NTC45 OCY45 OMU45 OWQ45 PGM45 PQI45 QAE45 QKA45 QTW45 RDS45 RNO45 RXK45 SHG45 SRC45 TAY45 TKU45 TUQ45 UEM45 UOI45 UYE45 VIA45 VRW45 WBS45 WLO45 WVK45 C65575 IY65575 SU65575 ACQ65575 AMM65575 AWI65575 BGE65575 BQA65575 BZW65575 CJS65575 CTO65575 DDK65575 DNG65575 DXC65575 EGY65575 EQU65575 FAQ65575 FKM65575 FUI65575 GEE65575 GOA65575 GXW65575 HHS65575 HRO65575 IBK65575 ILG65575 IVC65575 JEY65575 JOU65575 JYQ65575 KIM65575 KSI65575 LCE65575 LMA65575 LVW65575 MFS65575 MPO65575 MZK65575 NJG65575 NTC65575 OCY65575 OMU65575 OWQ65575 PGM65575 PQI65575 QAE65575 QKA65575 QTW65575 RDS65575 RNO65575 RXK65575 SHG65575 SRC65575 TAY65575 TKU65575 TUQ65575 UEM65575 UOI65575 UYE65575 VIA65575 VRW65575 WBS65575 WLO65575 WVK65575 C131111 IY131111 SU131111 ACQ131111 AMM131111 AWI131111 BGE131111 BQA131111 BZW131111 CJS131111 CTO131111 DDK131111 DNG131111 DXC131111 EGY131111 EQU131111 FAQ131111 FKM131111 FUI131111 GEE131111 GOA131111 GXW131111 HHS131111 HRO131111 IBK131111 ILG131111 IVC131111 JEY131111 JOU131111 JYQ131111 KIM131111 KSI131111 LCE131111 LMA131111 LVW131111 MFS131111 MPO131111 MZK131111 NJG131111 NTC131111 OCY131111 OMU131111 OWQ131111 PGM131111 PQI131111 QAE131111 QKA131111 QTW131111 RDS131111 RNO131111 RXK131111 SHG131111 SRC131111 TAY131111 TKU131111 TUQ131111 UEM131111 UOI131111 UYE131111 VIA131111 VRW131111 WBS131111 WLO131111 WVK131111 C196647 IY196647 SU196647 ACQ196647 AMM196647 AWI196647 BGE196647 BQA196647 BZW196647 CJS196647 CTO196647 DDK196647 DNG196647 DXC196647 EGY196647 EQU196647 FAQ196647 FKM196647 FUI196647 GEE196647 GOA196647 GXW196647 HHS196647 HRO196647 IBK196647 ILG196647 IVC196647 JEY196647 JOU196647 JYQ196647 KIM196647 KSI196647 LCE196647 LMA196647 LVW196647 MFS196647 MPO196647 MZK196647 NJG196647 NTC196647 OCY196647 OMU196647 OWQ196647 PGM196647 PQI196647 QAE196647 QKA196647 QTW196647 RDS196647 RNO196647 RXK196647 SHG196647 SRC196647 TAY196647 TKU196647 TUQ196647 UEM196647 UOI196647 UYE196647 VIA196647 VRW196647 WBS196647 WLO196647 WVK196647 C262183 IY262183 SU262183 ACQ262183 AMM262183 AWI262183 BGE262183 BQA262183 BZW262183 CJS262183 CTO262183 DDK262183 DNG262183 DXC262183 EGY262183 EQU262183 FAQ262183 FKM262183 FUI262183 GEE262183 GOA262183 GXW262183 HHS262183 HRO262183 IBK262183 ILG262183 IVC262183 JEY262183 JOU262183 JYQ262183 KIM262183 KSI262183 LCE262183 LMA262183 LVW262183 MFS262183 MPO262183 MZK262183 NJG262183 NTC262183 OCY262183 OMU262183 OWQ262183 PGM262183 PQI262183 QAE262183 QKA262183 QTW262183 RDS262183 RNO262183 RXK262183 SHG262183 SRC262183 TAY262183 TKU262183 TUQ262183 UEM262183 UOI262183 UYE262183 VIA262183 VRW262183 WBS262183 WLO262183 WVK262183 C327719 IY327719 SU327719 ACQ327719 AMM327719 AWI327719 BGE327719 BQA327719 BZW327719 CJS327719 CTO327719 DDK327719 DNG327719 DXC327719 EGY327719 EQU327719 FAQ327719 FKM327719 FUI327719 GEE327719 GOA327719 GXW327719 HHS327719 HRO327719 IBK327719 ILG327719 IVC327719 JEY327719 JOU327719 JYQ327719 KIM327719 KSI327719 LCE327719 LMA327719 LVW327719 MFS327719 MPO327719 MZK327719 NJG327719 NTC327719 OCY327719 OMU327719 OWQ327719 PGM327719 PQI327719 QAE327719 QKA327719 QTW327719 RDS327719 RNO327719 RXK327719 SHG327719 SRC327719 TAY327719 TKU327719 TUQ327719 UEM327719 UOI327719 UYE327719 VIA327719 VRW327719 WBS327719 WLO327719 WVK327719 C393255 IY393255 SU393255 ACQ393255 AMM393255 AWI393255 BGE393255 BQA393255 BZW393255 CJS393255 CTO393255 DDK393255 DNG393255 DXC393255 EGY393255 EQU393255 FAQ393255 FKM393255 FUI393255 GEE393255 GOA393255 GXW393255 HHS393255 HRO393255 IBK393255 ILG393255 IVC393255 JEY393255 JOU393255 JYQ393255 KIM393255 KSI393255 LCE393255 LMA393255 LVW393255 MFS393255 MPO393255 MZK393255 NJG393255 NTC393255 OCY393255 OMU393255 OWQ393255 PGM393255 PQI393255 QAE393255 QKA393255 QTW393255 RDS393255 RNO393255 RXK393255 SHG393255 SRC393255 TAY393255 TKU393255 TUQ393255 UEM393255 UOI393255 UYE393255 VIA393255 VRW393255 WBS393255 WLO393255 WVK393255 C458791 IY458791 SU458791 ACQ458791 AMM458791 AWI458791 BGE458791 BQA458791 BZW458791 CJS458791 CTO458791 DDK458791 DNG458791 DXC458791 EGY458791 EQU458791 FAQ458791 FKM458791 FUI458791 GEE458791 GOA458791 GXW458791 HHS458791 HRO458791 IBK458791 ILG458791 IVC458791 JEY458791 JOU458791 JYQ458791 KIM458791 KSI458791 LCE458791 LMA458791 LVW458791 MFS458791 MPO458791 MZK458791 NJG458791 NTC458791 OCY458791 OMU458791 OWQ458791 PGM458791 PQI458791 QAE458791 QKA458791 QTW458791 RDS458791 RNO458791 RXK458791 SHG458791 SRC458791 TAY458791 TKU458791 TUQ458791 UEM458791 UOI458791 UYE458791 VIA458791 VRW458791 WBS458791 WLO458791 WVK458791 C524327 IY524327 SU524327 ACQ524327 AMM524327 AWI524327 BGE524327 BQA524327 BZW524327 CJS524327 CTO524327 DDK524327 DNG524327 DXC524327 EGY524327 EQU524327 FAQ524327 FKM524327 FUI524327 GEE524327 GOA524327 GXW524327 HHS524327 HRO524327 IBK524327 ILG524327 IVC524327 JEY524327 JOU524327 JYQ524327 KIM524327 KSI524327 LCE524327 LMA524327 LVW524327 MFS524327 MPO524327 MZK524327 NJG524327 NTC524327 OCY524327 OMU524327 OWQ524327 PGM524327 PQI524327 QAE524327 QKA524327 QTW524327 RDS524327 RNO524327 RXK524327 SHG524327 SRC524327 TAY524327 TKU524327 TUQ524327 UEM524327 UOI524327 UYE524327 VIA524327 VRW524327 WBS524327 WLO524327 WVK524327 C589863 IY589863 SU589863 ACQ589863 AMM589863 AWI589863 BGE589863 BQA589863 BZW589863 CJS589863 CTO589863 DDK589863 DNG589863 DXC589863 EGY589863 EQU589863 FAQ589863 FKM589863 FUI589863 GEE589863 GOA589863 GXW589863 HHS589863 HRO589863 IBK589863 ILG589863 IVC589863 JEY589863 JOU589863 JYQ589863 KIM589863 KSI589863 LCE589863 LMA589863 LVW589863 MFS589863 MPO589863 MZK589863 NJG589863 NTC589863 OCY589863 OMU589863 OWQ589863 PGM589863 PQI589863 QAE589863 QKA589863 QTW589863 RDS589863 RNO589863 RXK589863 SHG589863 SRC589863 TAY589863 TKU589863 TUQ589863 UEM589863 UOI589863 UYE589863 VIA589863 VRW589863 WBS589863 WLO589863 WVK589863 C655399 IY655399 SU655399 ACQ655399 AMM655399 AWI655399 BGE655399 BQA655399 BZW655399 CJS655399 CTO655399 DDK655399 DNG655399 DXC655399 EGY655399 EQU655399 FAQ655399 FKM655399 FUI655399 GEE655399 GOA655399 GXW655399 HHS655399 HRO655399 IBK655399 ILG655399 IVC655399 JEY655399 JOU655399 JYQ655399 KIM655399 KSI655399 LCE655399 LMA655399 LVW655399 MFS655399 MPO655399 MZK655399 NJG655399 NTC655399 OCY655399 OMU655399 OWQ655399 PGM655399 PQI655399 QAE655399 QKA655399 QTW655399 RDS655399 RNO655399 RXK655399 SHG655399 SRC655399 TAY655399 TKU655399 TUQ655399 UEM655399 UOI655399 UYE655399 VIA655399 VRW655399 WBS655399 WLO655399 WVK655399 C720935 IY720935 SU720935 ACQ720935 AMM720935 AWI720935 BGE720935 BQA720935 BZW720935 CJS720935 CTO720935 DDK720935 DNG720935 DXC720935 EGY720935 EQU720935 FAQ720935 FKM720935 FUI720935 GEE720935 GOA720935 GXW720935 HHS720935 HRO720935 IBK720935 ILG720935 IVC720935 JEY720935 JOU720935 JYQ720935 KIM720935 KSI720935 LCE720935 LMA720935 LVW720935 MFS720935 MPO720935 MZK720935 NJG720935 NTC720935 OCY720935 OMU720935 OWQ720935 PGM720935 PQI720935 QAE720935 QKA720935 QTW720935 RDS720935 RNO720935 RXK720935 SHG720935 SRC720935 TAY720935 TKU720935 TUQ720935 UEM720935 UOI720935 UYE720935 VIA720935 VRW720935 WBS720935 WLO720935 WVK720935 C786471 IY786471 SU786471 ACQ786471 AMM786471 AWI786471 BGE786471 BQA786471 BZW786471 CJS786471 CTO786471 DDK786471 DNG786471 DXC786471 EGY786471 EQU786471 FAQ786471 FKM786471 FUI786471 GEE786471 GOA786471 GXW786471 HHS786471 HRO786471 IBK786471 ILG786471 IVC786471 JEY786471 JOU786471 JYQ786471 KIM786471 KSI786471 LCE786471 LMA786471 LVW786471 MFS786471 MPO786471 MZK786471 NJG786471 NTC786471 OCY786471 OMU786471 OWQ786471 PGM786471 PQI786471 QAE786471 QKA786471 QTW786471 RDS786471 RNO786471 RXK786471 SHG786471 SRC786471 TAY786471 TKU786471 TUQ786471 UEM786471 UOI786471 UYE786471 VIA786471 VRW786471 WBS786471 WLO786471 WVK786471 C852007 IY852007 SU852007 ACQ852007 AMM852007 AWI852007 BGE852007 BQA852007 BZW852007 CJS852007 CTO852007 DDK852007 DNG852007 DXC852007 EGY852007 EQU852007 FAQ852007 FKM852007 FUI852007 GEE852007 GOA852007 GXW852007 HHS852007 HRO852007 IBK852007 ILG852007 IVC852007 JEY852007 JOU852007 JYQ852007 KIM852007 KSI852007 LCE852007 LMA852007 LVW852007 MFS852007 MPO852007 MZK852007 NJG852007 NTC852007 OCY852007 OMU852007 OWQ852007 PGM852007 PQI852007 QAE852007 QKA852007 QTW852007 RDS852007 RNO852007 RXK852007 SHG852007 SRC852007 TAY852007 TKU852007 TUQ852007 UEM852007 UOI852007 UYE852007 VIA852007 VRW852007 WBS852007 WLO852007 WVK852007 C917543 IY917543 SU917543 ACQ917543 AMM917543 AWI917543 BGE917543 BQA917543 BZW917543 CJS917543 CTO917543 DDK917543 DNG917543 DXC917543 EGY917543 EQU917543 FAQ917543 FKM917543 FUI917543 GEE917543 GOA917543 GXW917543 HHS917543 HRO917543 IBK917543 ILG917543 IVC917543 JEY917543 JOU917543 JYQ917543 KIM917543 KSI917543 LCE917543 LMA917543 LVW917543 MFS917543 MPO917543 MZK917543 NJG917543 NTC917543 OCY917543 OMU917543 OWQ917543 PGM917543 PQI917543 QAE917543 QKA917543 QTW917543 RDS917543 RNO917543 RXK917543 SHG917543 SRC917543 TAY917543 TKU917543 TUQ917543 UEM917543 UOI917543 UYE917543 VIA917543 VRW917543 WBS917543 WLO917543 WVK917543 C983079 IY983079 SU983079 ACQ983079 AMM983079 AWI983079 BGE983079 BQA983079 BZW983079 CJS983079 CTO983079 DDK983079 DNG983079 DXC983079 EGY983079 EQU983079 FAQ983079 FKM983079 FUI983079 GEE983079 GOA983079 GXW983079 HHS983079 HRO983079 IBK983079 ILG983079 IVC983079 JEY983079 JOU983079 JYQ983079 KIM983079 KSI983079 LCE983079 LMA983079 LVW983079 MFS983079 MPO983079 MZK983079 NJG983079 NTC983079 OCY983079 OMU983079 OWQ983079 PGM983079 PQI983079 QAE983079 QKA983079 QTW983079 RDS983079 RNO983079 RXK983079 SHG983079 SRC983079 TAY983079 TKU983079 TUQ983079 UEM983079 UOI983079 UYE983079 VIA983079 VRW983079 WBS983079 WLO983079 WVK983079 C63 IY63 SU63 ACQ63 AMM63 AWI63 BGE63 BQA63 BZW63 CJS63 CTO63 DDK63 DNG63 DXC63 EGY63 EQU63 FAQ63 FKM63 FUI63 GEE63 GOA63 GXW63 HHS63 HRO63 IBK63 ILG63 IVC63 JEY63 JOU63 JYQ63 KIM63 KSI63 LCE63 LMA63 LVW63 MFS63 MPO63 MZK63 NJG63 NTC63 OCY63 OMU63 OWQ63 PGM63 PQI63 QAE63 QKA63 QTW63 RDS63 RNO63 RXK63 SHG63 SRC63 TAY63 TKU63 TUQ63 UEM63 UOI63 UYE63 VIA63 VRW63 WBS63 WLO63 WVK63 C65593 IY65593 SU65593 ACQ65593 AMM65593 AWI65593 BGE65593 BQA65593 BZW65593 CJS65593 CTO65593 DDK65593 DNG65593 DXC65593 EGY65593 EQU65593 FAQ65593 FKM65593 FUI65593 GEE65593 GOA65593 GXW65593 HHS65593 HRO65593 IBK65593 ILG65593 IVC65593 JEY65593 JOU65593 JYQ65593 KIM65593 KSI65593 LCE65593 LMA65593 LVW65593 MFS65593 MPO65593 MZK65593 NJG65593 NTC65593 OCY65593 OMU65593 OWQ65593 PGM65593 PQI65593 QAE65593 QKA65593 QTW65593 RDS65593 RNO65593 RXK65593 SHG65593 SRC65593 TAY65593 TKU65593 TUQ65593 UEM65593 UOI65593 UYE65593 VIA65593 VRW65593 WBS65593 WLO65593 WVK65593 C131129 IY131129 SU131129 ACQ131129 AMM131129 AWI131129 BGE131129 BQA131129 BZW131129 CJS131129 CTO131129 DDK131129 DNG131129 DXC131129 EGY131129 EQU131129 FAQ131129 FKM131129 FUI131129 GEE131129 GOA131129 GXW131129 HHS131129 HRO131129 IBK131129 ILG131129 IVC131129 JEY131129 JOU131129 JYQ131129 KIM131129 KSI131129 LCE131129 LMA131129 LVW131129 MFS131129 MPO131129 MZK131129 NJG131129 NTC131129 OCY131129 OMU131129 OWQ131129 PGM131129 PQI131129 QAE131129 QKA131129 QTW131129 RDS131129 RNO131129 RXK131129 SHG131129 SRC131129 TAY131129 TKU131129 TUQ131129 UEM131129 UOI131129 UYE131129 VIA131129 VRW131129 WBS131129 WLO131129 WVK131129 C196665 IY196665 SU196665 ACQ196665 AMM196665 AWI196665 BGE196665 BQA196665 BZW196665 CJS196665 CTO196665 DDK196665 DNG196665 DXC196665 EGY196665 EQU196665 FAQ196665 FKM196665 FUI196665 GEE196665 GOA196665 GXW196665 HHS196665 HRO196665 IBK196665 ILG196665 IVC196665 JEY196665 JOU196665 JYQ196665 KIM196665 KSI196665 LCE196665 LMA196665 LVW196665 MFS196665 MPO196665 MZK196665 NJG196665 NTC196665 OCY196665 OMU196665 OWQ196665 PGM196665 PQI196665 QAE196665 QKA196665 QTW196665 RDS196665 RNO196665 RXK196665 SHG196665 SRC196665 TAY196665 TKU196665 TUQ196665 UEM196665 UOI196665 UYE196665 VIA196665 VRW196665 WBS196665 WLO196665 WVK196665 C262201 IY262201 SU262201 ACQ262201 AMM262201 AWI262201 BGE262201 BQA262201 BZW262201 CJS262201 CTO262201 DDK262201 DNG262201 DXC262201 EGY262201 EQU262201 FAQ262201 FKM262201 FUI262201 GEE262201 GOA262201 GXW262201 HHS262201 HRO262201 IBK262201 ILG262201 IVC262201 JEY262201 JOU262201 JYQ262201 KIM262201 KSI262201 LCE262201 LMA262201 LVW262201 MFS262201 MPO262201 MZK262201 NJG262201 NTC262201 OCY262201 OMU262201 OWQ262201 PGM262201 PQI262201 QAE262201 QKA262201 QTW262201 RDS262201 RNO262201 RXK262201 SHG262201 SRC262201 TAY262201 TKU262201 TUQ262201 UEM262201 UOI262201 UYE262201 VIA262201 VRW262201 WBS262201 WLO262201 WVK262201 C327737 IY327737 SU327737 ACQ327737 AMM327737 AWI327737 BGE327737 BQA327737 BZW327737 CJS327737 CTO327737 DDK327737 DNG327737 DXC327737 EGY327737 EQU327737 FAQ327737 FKM327737 FUI327737 GEE327737 GOA327737 GXW327737 HHS327737 HRO327737 IBK327737 ILG327737 IVC327737 JEY327737 JOU327737 JYQ327737 KIM327737 KSI327737 LCE327737 LMA327737 LVW327737 MFS327737 MPO327737 MZK327737 NJG327737 NTC327737 OCY327737 OMU327737 OWQ327737 PGM327737 PQI327737 QAE327737 QKA327737 QTW327737 RDS327737 RNO327737 RXK327737 SHG327737 SRC327737 TAY327737 TKU327737 TUQ327737 UEM327737 UOI327737 UYE327737 VIA327737 VRW327737 WBS327737 WLO327737 WVK327737 C393273 IY393273 SU393273 ACQ393273 AMM393273 AWI393273 BGE393273 BQA393273 BZW393273 CJS393273 CTO393273 DDK393273 DNG393273 DXC393273 EGY393273 EQU393273 FAQ393273 FKM393273 FUI393273 GEE393273 GOA393273 GXW393273 HHS393273 HRO393273 IBK393273 ILG393273 IVC393273 JEY393273 JOU393273 JYQ393273 KIM393273 KSI393273 LCE393273 LMA393273 LVW393273 MFS393273 MPO393273 MZK393273 NJG393273 NTC393273 OCY393273 OMU393273 OWQ393273 PGM393273 PQI393273 QAE393273 QKA393273 QTW393273 RDS393273 RNO393273 RXK393273 SHG393273 SRC393273 TAY393273 TKU393273 TUQ393273 UEM393273 UOI393273 UYE393273 VIA393273 VRW393273 WBS393273 WLO393273 WVK393273 C458809 IY458809 SU458809 ACQ458809 AMM458809 AWI458809 BGE458809 BQA458809 BZW458809 CJS458809 CTO458809 DDK458809 DNG458809 DXC458809 EGY458809 EQU458809 FAQ458809 FKM458809 FUI458809 GEE458809 GOA458809 GXW458809 HHS458809 HRO458809 IBK458809 ILG458809 IVC458809 JEY458809 JOU458809 JYQ458809 KIM458809 KSI458809 LCE458809 LMA458809 LVW458809 MFS458809 MPO458809 MZK458809 NJG458809 NTC458809 OCY458809 OMU458809 OWQ458809 PGM458809 PQI458809 QAE458809 QKA458809 QTW458809 RDS458809 RNO458809 RXK458809 SHG458809 SRC458809 TAY458809 TKU458809 TUQ458809 UEM458809 UOI458809 UYE458809 VIA458809 VRW458809 WBS458809 WLO458809 WVK458809 C524345 IY524345 SU524345 ACQ524345 AMM524345 AWI524345 BGE524345 BQA524345 BZW524345 CJS524345 CTO524345 DDK524345 DNG524345 DXC524345 EGY524345 EQU524345 FAQ524345 FKM524345 FUI524345 GEE524345 GOA524345 GXW524345 HHS524345 HRO524345 IBK524345 ILG524345 IVC524345 JEY524345 JOU524345 JYQ524345 KIM524345 KSI524345 LCE524345 LMA524345 LVW524345 MFS524345 MPO524345 MZK524345 NJG524345 NTC524345 OCY524345 OMU524345 OWQ524345 PGM524345 PQI524345 QAE524345 QKA524345 QTW524345 RDS524345 RNO524345 RXK524345 SHG524345 SRC524345 TAY524345 TKU524345 TUQ524345 UEM524345 UOI524345 UYE524345 VIA524345 VRW524345 WBS524345 WLO524345 WVK524345 C589881 IY589881 SU589881 ACQ589881 AMM589881 AWI589881 BGE589881 BQA589881 BZW589881 CJS589881 CTO589881 DDK589881 DNG589881 DXC589881 EGY589881 EQU589881 FAQ589881 FKM589881 FUI589881 GEE589881 GOA589881 GXW589881 HHS589881 HRO589881 IBK589881 ILG589881 IVC589881 JEY589881 JOU589881 JYQ589881 KIM589881 KSI589881 LCE589881 LMA589881 LVW589881 MFS589881 MPO589881 MZK589881 NJG589881 NTC589881 OCY589881 OMU589881 OWQ589881 PGM589881 PQI589881 QAE589881 QKA589881 QTW589881 RDS589881 RNO589881 RXK589881 SHG589881 SRC589881 TAY589881 TKU589881 TUQ589881 UEM589881 UOI589881 UYE589881 VIA589881 VRW589881 WBS589881 WLO589881 WVK589881 C655417 IY655417 SU655417 ACQ655417 AMM655417 AWI655417 BGE655417 BQA655417 BZW655417 CJS655417 CTO655417 DDK655417 DNG655417 DXC655417 EGY655417 EQU655417 FAQ655417 FKM655417 FUI655417 GEE655417 GOA655417 GXW655417 HHS655417 HRO655417 IBK655417 ILG655417 IVC655417 JEY655417 JOU655417 JYQ655417 KIM655417 KSI655417 LCE655417 LMA655417 LVW655417 MFS655417 MPO655417 MZK655417 NJG655417 NTC655417 OCY655417 OMU655417 OWQ655417 PGM655417 PQI655417 QAE655417 QKA655417 QTW655417 RDS655417 RNO655417 RXK655417 SHG655417 SRC655417 TAY655417 TKU655417 TUQ655417 UEM655417 UOI655417 UYE655417 VIA655417 VRW655417 WBS655417 WLO655417 WVK655417 C720953 IY720953 SU720953 ACQ720953 AMM720953 AWI720953 BGE720953 BQA720953 BZW720953 CJS720953 CTO720953 DDK720953 DNG720953 DXC720953 EGY720953 EQU720953 FAQ720953 FKM720953 FUI720953 GEE720953 GOA720953 GXW720953 HHS720953 HRO720953 IBK720953 ILG720953 IVC720953 JEY720953 JOU720953 JYQ720953 KIM720953 KSI720953 LCE720953 LMA720953 LVW720953 MFS720953 MPO720953 MZK720953 NJG720953 NTC720953 OCY720953 OMU720953 OWQ720953 PGM720953 PQI720953 QAE720953 QKA720953 QTW720953 RDS720953 RNO720953 RXK720953 SHG720953 SRC720953 TAY720953 TKU720953 TUQ720953 UEM720953 UOI720953 UYE720953 VIA720953 VRW720953 WBS720953 WLO720953 WVK720953 C786489 IY786489 SU786489 ACQ786489 AMM786489 AWI786489 BGE786489 BQA786489 BZW786489 CJS786489 CTO786489 DDK786489 DNG786489 DXC786489 EGY786489 EQU786489 FAQ786489 FKM786489 FUI786489 GEE786489 GOA786489 GXW786489 HHS786489 HRO786489 IBK786489 ILG786489 IVC786489 JEY786489 JOU786489 JYQ786489 KIM786489 KSI786489 LCE786489 LMA786489 LVW786489 MFS786489 MPO786489 MZK786489 NJG786489 NTC786489 OCY786489 OMU786489 OWQ786489 PGM786489 PQI786489 QAE786489 QKA786489 QTW786489 RDS786489 RNO786489 RXK786489 SHG786489 SRC786489 TAY786489 TKU786489 TUQ786489 UEM786489 UOI786489 UYE786489 VIA786489 VRW786489 WBS786489 WLO786489 WVK786489 C852025 IY852025 SU852025 ACQ852025 AMM852025 AWI852025 BGE852025 BQA852025 BZW852025 CJS852025 CTO852025 DDK852025 DNG852025 DXC852025 EGY852025 EQU852025 FAQ852025 FKM852025 FUI852025 GEE852025 GOA852025 GXW852025 HHS852025 HRO852025 IBK852025 ILG852025 IVC852025 JEY852025 JOU852025 JYQ852025 KIM852025 KSI852025 LCE852025 LMA852025 LVW852025 MFS852025 MPO852025 MZK852025 NJG852025 NTC852025 OCY852025 OMU852025 OWQ852025 PGM852025 PQI852025 QAE852025 QKA852025 QTW852025 RDS852025 RNO852025 RXK852025 SHG852025 SRC852025 TAY852025 TKU852025 TUQ852025 UEM852025 UOI852025 UYE852025 VIA852025 VRW852025 WBS852025 WLO852025 WVK852025 C917561 IY917561 SU917561 ACQ917561 AMM917561 AWI917561 BGE917561 BQA917561 BZW917561 CJS917561 CTO917561 DDK917561 DNG917561 DXC917561 EGY917561 EQU917561 FAQ917561 FKM917561 FUI917561 GEE917561 GOA917561 GXW917561 HHS917561 HRO917561 IBK917561 ILG917561 IVC917561 JEY917561 JOU917561 JYQ917561 KIM917561 KSI917561 LCE917561 LMA917561 LVW917561 MFS917561 MPO917561 MZK917561 NJG917561 NTC917561 OCY917561 OMU917561 OWQ917561 PGM917561 PQI917561 QAE917561 QKA917561 QTW917561 RDS917561 RNO917561 RXK917561 SHG917561 SRC917561 TAY917561 TKU917561 TUQ917561 UEM917561 UOI917561 UYE917561 VIA917561 VRW917561 WBS917561 WLO917561 WVK917561 C983097 IY983097 SU983097 ACQ983097 AMM983097 AWI983097 BGE983097 BQA983097 BZW983097 CJS983097 CTO983097 DDK983097 DNG983097 DXC983097 EGY983097 EQU983097 FAQ983097 FKM983097 FUI983097 GEE983097 GOA983097 GXW983097 HHS983097 HRO983097 IBK983097 ILG983097 IVC983097 JEY983097 JOU983097 JYQ983097 KIM983097 KSI983097 LCE983097 LMA983097 LVW983097 MFS983097 MPO983097 MZK983097 NJG983097 NTC983097 OCY983097 OMU983097 OWQ983097 PGM983097 PQI983097 QAE983097 QKA983097 QTW983097 RDS983097 RNO983097 RXK983097 SHG983097 SRC983097 TAY983097 TKU983097 TUQ983097 UEM983097 UOI983097 UYE983097 VIA983097 VRW983097 WBS983097 WLO983097 WVK983097 C57 IY57 SU57 ACQ57 AMM57 AWI57 BGE57 BQA57 BZW57 CJS57 CTO57 DDK57 DNG57 DXC57 EGY57 EQU57 FAQ57 FKM57 FUI57 GEE57 GOA57 GXW57 HHS57 HRO57 IBK57 ILG57 IVC57 JEY57 JOU57 JYQ57 KIM57 KSI57 LCE57 LMA57 LVW57 MFS57 MPO57 MZK57 NJG57 NTC57 OCY57 OMU57 OWQ57 PGM57 PQI57 QAE57 QKA57 QTW57 RDS57 RNO57 RXK57 SHG57 SRC57 TAY57 TKU57 TUQ57 UEM57 UOI57 UYE57 VIA57 VRW57 WBS57 WLO57 WVK57 C65587 IY65587 SU65587 ACQ65587 AMM65587 AWI65587 BGE65587 BQA65587 BZW65587 CJS65587 CTO65587 DDK65587 DNG65587 DXC65587 EGY65587 EQU65587 FAQ65587 FKM65587 FUI65587 GEE65587 GOA65587 GXW65587 HHS65587 HRO65587 IBK65587 ILG65587 IVC65587 JEY65587 JOU65587 JYQ65587 KIM65587 KSI65587 LCE65587 LMA65587 LVW65587 MFS65587 MPO65587 MZK65587 NJG65587 NTC65587 OCY65587 OMU65587 OWQ65587 PGM65587 PQI65587 QAE65587 QKA65587 QTW65587 RDS65587 RNO65587 RXK65587 SHG65587 SRC65587 TAY65587 TKU65587 TUQ65587 UEM65587 UOI65587 UYE65587 VIA65587 VRW65587 WBS65587 WLO65587 WVK65587 C131123 IY131123 SU131123 ACQ131123 AMM131123 AWI131123 BGE131123 BQA131123 BZW131123 CJS131123 CTO131123 DDK131123 DNG131123 DXC131123 EGY131123 EQU131123 FAQ131123 FKM131123 FUI131123 GEE131123 GOA131123 GXW131123 HHS131123 HRO131123 IBK131123 ILG131123 IVC131123 JEY131123 JOU131123 JYQ131123 KIM131123 KSI131123 LCE131123 LMA131123 LVW131123 MFS131123 MPO131123 MZK131123 NJG131123 NTC131123 OCY131123 OMU131123 OWQ131123 PGM131123 PQI131123 QAE131123 QKA131123 QTW131123 RDS131123 RNO131123 RXK131123 SHG131123 SRC131123 TAY131123 TKU131123 TUQ131123 UEM131123 UOI131123 UYE131123 VIA131123 VRW131123 WBS131123 WLO131123 WVK131123 C196659 IY196659 SU196659 ACQ196659 AMM196659 AWI196659 BGE196659 BQA196659 BZW196659 CJS196659 CTO196659 DDK196659 DNG196659 DXC196659 EGY196659 EQU196659 FAQ196659 FKM196659 FUI196659 GEE196659 GOA196659 GXW196659 HHS196659 HRO196659 IBK196659 ILG196659 IVC196659 JEY196659 JOU196659 JYQ196659 KIM196659 KSI196659 LCE196659 LMA196659 LVW196659 MFS196659 MPO196659 MZK196659 NJG196659 NTC196659 OCY196659 OMU196659 OWQ196659 PGM196659 PQI196659 QAE196659 QKA196659 QTW196659 RDS196659 RNO196659 RXK196659 SHG196659 SRC196659 TAY196659 TKU196659 TUQ196659 UEM196659 UOI196659 UYE196659 VIA196659 VRW196659 WBS196659 WLO196659 WVK196659 C262195 IY262195 SU262195 ACQ262195 AMM262195 AWI262195 BGE262195 BQA262195 BZW262195 CJS262195 CTO262195 DDK262195 DNG262195 DXC262195 EGY262195 EQU262195 FAQ262195 FKM262195 FUI262195 GEE262195 GOA262195 GXW262195 HHS262195 HRO262195 IBK262195 ILG262195 IVC262195 JEY262195 JOU262195 JYQ262195 KIM262195 KSI262195 LCE262195 LMA262195 LVW262195 MFS262195 MPO262195 MZK262195 NJG262195 NTC262195 OCY262195 OMU262195 OWQ262195 PGM262195 PQI262195 QAE262195 QKA262195 QTW262195 RDS262195 RNO262195 RXK262195 SHG262195 SRC262195 TAY262195 TKU262195 TUQ262195 UEM262195 UOI262195 UYE262195 VIA262195 VRW262195 WBS262195 WLO262195 WVK262195 C327731 IY327731 SU327731 ACQ327731 AMM327731 AWI327731 BGE327731 BQA327731 BZW327731 CJS327731 CTO327731 DDK327731 DNG327731 DXC327731 EGY327731 EQU327731 FAQ327731 FKM327731 FUI327731 GEE327731 GOA327731 GXW327731 HHS327731 HRO327731 IBK327731 ILG327731 IVC327731 JEY327731 JOU327731 JYQ327731 KIM327731 KSI327731 LCE327731 LMA327731 LVW327731 MFS327731 MPO327731 MZK327731 NJG327731 NTC327731 OCY327731 OMU327731 OWQ327731 PGM327731 PQI327731 QAE327731 QKA327731 QTW327731 RDS327731 RNO327731 RXK327731 SHG327731 SRC327731 TAY327731 TKU327731 TUQ327731 UEM327731 UOI327731 UYE327731 VIA327731 VRW327731 WBS327731 WLO327731 WVK327731 C393267 IY393267 SU393267 ACQ393267 AMM393267 AWI393267 BGE393267 BQA393267 BZW393267 CJS393267 CTO393267 DDK393267 DNG393267 DXC393267 EGY393267 EQU393267 FAQ393267 FKM393267 FUI393267 GEE393267 GOA393267 GXW393267 HHS393267 HRO393267 IBK393267 ILG393267 IVC393267 JEY393267 JOU393267 JYQ393267 KIM393267 KSI393267 LCE393267 LMA393267 LVW393267 MFS393267 MPO393267 MZK393267 NJG393267 NTC393267 OCY393267 OMU393267 OWQ393267 PGM393267 PQI393267 QAE393267 QKA393267 QTW393267 RDS393267 RNO393267 RXK393267 SHG393267 SRC393267 TAY393267 TKU393267 TUQ393267 UEM393267 UOI393267 UYE393267 VIA393267 VRW393267 WBS393267 WLO393267 WVK393267 C458803 IY458803 SU458803 ACQ458803 AMM458803 AWI458803 BGE458803 BQA458803 BZW458803 CJS458803 CTO458803 DDK458803 DNG458803 DXC458803 EGY458803 EQU458803 FAQ458803 FKM458803 FUI458803 GEE458803 GOA458803 GXW458803 HHS458803 HRO458803 IBK458803 ILG458803 IVC458803 JEY458803 JOU458803 JYQ458803 KIM458803 KSI458803 LCE458803 LMA458803 LVW458803 MFS458803 MPO458803 MZK458803 NJG458803 NTC458803 OCY458803 OMU458803 OWQ458803 PGM458803 PQI458803 QAE458803 QKA458803 QTW458803 RDS458803 RNO458803 RXK458803 SHG458803 SRC458803 TAY458803 TKU458803 TUQ458803 UEM458803 UOI458803 UYE458803 VIA458803 VRW458803 WBS458803 WLO458803 WVK458803 C524339 IY524339 SU524339 ACQ524339 AMM524339 AWI524339 BGE524339 BQA524339 BZW524339 CJS524339 CTO524339 DDK524339 DNG524339 DXC524339 EGY524339 EQU524339 FAQ524339 FKM524339 FUI524339 GEE524339 GOA524339 GXW524339 HHS524339 HRO524339 IBK524339 ILG524339 IVC524339 JEY524339 JOU524339 JYQ524339 KIM524339 KSI524339 LCE524339 LMA524339 LVW524339 MFS524339 MPO524339 MZK524339 NJG524339 NTC524339 OCY524339 OMU524339 OWQ524339 PGM524339 PQI524339 QAE524339 QKA524339 QTW524339 RDS524339 RNO524339 RXK524339 SHG524339 SRC524339 TAY524339 TKU524339 TUQ524339 UEM524339 UOI524339 UYE524339 VIA524339 VRW524339 WBS524339 WLO524339 WVK524339 C589875 IY589875 SU589875 ACQ589875 AMM589875 AWI589875 BGE589875 BQA589875 BZW589875 CJS589875 CTO589875 DDK589875 DNG589875 DXC589875 EGY589875 EQU589875 FAQ589875 FKM589875 FUI589875 GEE589875 GOA589875 GXW589875 HHS589875 HRO589875 IBK589875 ILG589875 IVC589875 JEY589875 JOU589875 JYQ589875 KIM589875 KSI589875 LCE589875 LMA589875 LVW589875 MFS589875 MPO589875 MZK589875 NJG589875 NTC589875 OCY589875 OMU589875 OWQ589875 PGM589875 PQI589875 QAE589875 QKA589875 QTW589875 RDS589875 RNO589875 RXK589875 SHG589875 SRC589875 TAY589875 TKU589875 TUQ589875 UEM589875 UOI589875 UYE589875 VIA589875 VRW589875 WBS589875 WLO589875 WVK589875 C655411 IY655411 SU655411 ACQ655411 AMM655411 AWI655411 BGE655411 BQA655411 BZW655411 CJS655411 CTO655411 DDK655411 DNG655411 DXC655411 EGY655411 EQU655411 FAQ655411 FKM655411 FUI655411 GEE655411 GOA655411 GXW655411 HHS655411 HRO655411 IBK655411 ILG655411 IVC655411 JEY655411 JOU655411 JYQ655411 KIM655411 KSI655411 LCE655411 LMA655411 LVW655411 MFS655411 MPO655411 MZK655411 NJG655411 NTC655411 OCY655411 OMU655411 OWQ655411 PGM655411 PQI655411 QAE655411 QKA655411 QTW655411 RDS655411 RNO655411 RXK655411 SHG655411 SRC655411 TAY655411 TKU655411 TUQ655411 UEM655411 UOI655411 UYE655411 VIA655411 VRW655411 WBS655411 WLO655411 WVK655411 C720947 IY720947 SU720947 ACQ720947 AMM720947 AWI720947 BGE720947 BQA720947 BZW720947 CJS720947 CTO720947 DDK720947 DNG720947 DXC720947 EGY720947 EQU720947 FAQ720947 FKM720947 FUI720947 GEE720947 GOA720947 GXW720947 HHS720947 HRO720947 IBK720947 ILG720947 IVC720947 JEY720947 JOU720947 JYQ720947 KIM720947 KSI720947 LCE720947 LMA720947 LVW720947 MFS720947 MPO720947 MZK720947 NJG720947 NTC720947 OCY720947 OMU720947 OWQ720947 PGM720947 PQI720947 QAE720947 QKA720947 QTW720947 RDS720947 RNO720947 RXK720947 SHG720947 SRC720947 TAY720947 TKU720947 TUQ720947 UEM720947 UOI720947 UYE720947 VIA720947 VRW720947 WBS720947 WLO720947 WVK720947 C786483 IY786483 SU786483 ACQ786483 AMM786483 AWI786483 BGE786483 BQA786483 BZW786483 CJS786483 CTO786483 DDK786483 DNG786483 DXC786483 EGY786483 EQU786483 FAQ786483 FKM786483 FUI786483 GEE786483 GOA786483 GXW786483 HHS786483 HRO786483 IBK786483 ILG786483 IVC786483 JEY786483 JOU786483 JYQ786483 KIM786483 KSI786483 LCE786483 LMA786483 LVW786483 MFS786483 MPO786483 MZK786483 NJG786483 NTC786483 OCY786483 OMU786483 OWQ786483 PGM786483 PQI786483 QAE786483 QKA786483 QTW786483 RDS786483 RNO786483 RXK786483 SHG786483 SRC786483 TAY786483 TKU786483 TUQ786483 UEM786483 UOI786483 UYE786483 VIA786483 VRW786483 WBS786483 WLO786483 WVK786483 C852019 IY852019 SU852019 ACQ852019 AMM852019 AWI852019 BGE852019 BQA852019 BZW852019 CJS852019 CTO852019 DDK852019 DNG852019 DXC852019 EGY852019 EQU852019 FAQ852019 FKM852019 FUI852019 GEE852019 GOA852019 GXW852019 HHS852019 HRO852019 IBK852019 ILG852019 IVC852019 JEY852019 JOU852019 JYQ852019 KIM852019 KSI852019 LCE852019 LMA852019 LVW852019 MFS852019 MPO852019 MZK852019 NJG852019 NTC852019 OCY852019 OMU852019 OWQ852019 PGM852019 PQI852019 QAE852019 QKA852019 QTW852019 RDS852019 RNO852019 RXK852019 SHG852019 SRC852019 TAY852019 TKU852019 TUQ852019 UEM852019 UOI852019 UYE852019 VIA852019 VRW852019 WBS852019 WLO852019 WVK852019 C917555 IY917555 SU917555 ACQ917555 AMM917555 AWI917555 BGE917555 BQA917555 BZW917555 CJS917555 CTO917555 DDK917555 DNG917555 DXC917555 EGY917555 EQU917555 FAQ917555 FKM917555 FUI917555 GEE917555 GOA917555 GXW917555 HHS917555 HRO917555 IBK917555 ILG917555 IVC917555 JEY917555 JOU917555 JYQ917555 KIM917555 KSI917555 LCE917555 LMA917555 LVW917555 MFS917555 MPO917555 MZK917555 NJG917555 NTC917555 OCY917555 OMU917555 OWQ917555 PGM917555 PQI917555 QAE917555 QKA917555 QTW917555 RDS917555 RNO917555 RXK917555 SHG917555 SRC917555 TAY917555 TKU917555 TUQ917555 UEM917555 UOI917555 UYE917555 VIA917555 VRW917555 WBS917555 WLO917555 WVK917555 C983091 IY983091 SU983091 ACQ983091 AMM983091 AWI983091 BGE983091 BQA983091 BZW983091 CJS983091 CTO983091 DDK983091 DNG983091 DXC983091 EGY983091 EQU983091 FAQ983091 FKM983091 FUI983091 GEE983091 GOA983091 GXW983091 HHS983091 HRO983091 IBK983091 ILG983091 IVC983091 JEY983091 JOU983091 JYQ983091 KIM983091 KSI983091 LCE983091 LMA983091 LVW983091 MFS983091 MPO983091 MZK983091 NJG983091 NTC983091 OCY983091 OMU983091 OWQ983091 PGM983091 PQI983091 QAE983091 QKA983091 QTW983091 RDS983091 RNO983091 RXK983091 SHG983091 SRC983091 TAY983091 TKU983091 TUQ983091 UEM983091 UOI983091 UYE983091 VIA983091 VRW983091 WBS983091 WLO983091 WVK983091 C51 IY51 SU51 ACQ51 AMM51 AWI51 BGE51 BQA51 BZW51 CJS51 CTO51 DDK51 DNG51 DXC51 EGY51 EQU51 FAQ51 FKM51 FUI51 GEE51 GOA51 GXW51 HHS51 HRO51 IBK51 ILG51 IVC51 JEY51 JOU51 JYQ51 KIM51 KSI51 LCE51 LMA51 LVW51 MFS51 MPO51 MZK51 NJG51 NTC51 OCY51 OMU51 OWQ51 PGM51 PQI51 QAE51 QKA51 QTW51 RDS51 RNO51 RXK51 SHG51 SRC51 TAY51 TKU51 TUQ51 UEM51 UOI51 UYE51 VIA51 VRW51 WBS51 WLO51 WVK51 C65581 IY65581 SU65581 ACQ65581 AMM65581 AWI65581 BGE65581 BQA65581 BZW65581 CJS65581 CTO65581 DDK65581 DNG65581 DXC65581 EGY65581 EQU65581 FAQ65581 FKM65581 FUI65581 GEE65581 GOA65581 GXW65581 HHS65581 HRO65581 IBK65581 ILG65581 IVC65581 JEY65581 JOU65581 JYQ65581 KIM65581 KSI65581 LCE65581 LMA65581 LVW65581 MFS65581 MPO65581 MZK65581 NJG65581 NTC65581 OCY65581 OMU65581 OWQ65581 PGM65581 PQI65581 QAE65581 QKA65581 QTW65581 RDS65581 RNO65581 RXK65581 SHG65581 SRC65581 TAY65581 TKU65581 TUQ65581 UEM65581 UOI65581 UYE65581 VIA65581 VRW65581 WBS65581 WLO65581 WVK65581 C131117 IY131117 SU131117 ACQ131117 AMM131117 AWI131117 BGE131117 BQA131117 BZW131117 CJS131117 CTO131117 DDK131117 DNG131117 DXC131117 EGY131117 EQU131117 FAQ131117 FKM131117 FUI131117 GEE131117 GOA131117 GXW131117 HHS131117 HRO131117 IBK131117 ILG131117 IVC131117 JEY131117 JOU131117 JYQ131117 KIM131117 KSI131117 LCE131117 LMA131117 LVW131117 MFS131117 MPO131117 MZK131117 NJG131117 NTC131117 OCY131117 OMU131117 OWQ131117 PGM131117 PQI131117 QAE131117 QKA131117 QTW131117 RDS131117 RNO131117 RXK131117 SHG131117 SRC131117 TAY131117 TKU131117 TUQ131117 UEM131117 UOI131117 UYE131117 VIA131117 VRW131117 WBS131117 WLO131117 WVK131117 C196653 IY196653 SU196653 ACQ196653 AMM196653 AWI196653 BGE196653 BQA196653 BZW196653 CJS196653 CTO196653 DDK196653 DNG196653 DXC196653 EGY196653 EQU196653 FAQ196653 FKM196653 FUI196653 GEE196653 GOA196653 GXW196653 HHS196653 HRO196653 IBK196653 ILG196653 IVC196653 JEY196653 JOU196653 JYQ196653 KIM196653 KSI196653 LCE196653 LMA196653 LVW196653 MFS196653 MPO196653 MZK196653 NJG196653 NTC196653 OCY196653 OMU196653 OWQ196653 PGM196653 PQI196653 QAE196653 QKA196653 QTW196653 RDS196653 RNO196653 RXK196653 SHG196653 SRC196653 TAY196653 TKU196653 TUQ196653 UEM196653 UOI196653 UYE196653 VIA196653 VRW196653 WBS196653 WLO196653 WVK196653 C262189 IY262189 SU262189 ACQ262189 AMM262189 AWI262189 BGE262189 BQA262189 BZW262189 CJS262189 CTO262189 DDK262189 DNG262189 DXC262189 EGY262189 EQU262189 FAQ262189 FKM262189 FUI262189 GEE262189 GOA262189 GXW262189 HHS262189 HRO262189 IBK262189 ILG262189 IVC262189 JEY262189 JOU262189 JYQ262189 KIM262189 KSI262189 LCE262189 LMA262189 LVW262189 MFS262189 MPO262189 MZK262189 NJG262189 NTC262189 OCY262189 OMU262189 OWQ262189 PGM262189 PQI262189 QAE262189 QKA262189 QTW262189 RDS262189 RNO262189 RXK262189 SHG262189 SRC262189 TAY262189 TKU262189 TUQ262189 UEM262189 UOI262189 UYE262189 VIA262189 VRW262189 WBS262189 WLO262189 WVK262189 C327725 IY327725 SU327725 ACQ327725 AMM327725 AWI327725 BGE327725 BQA327725 BZW327725 CJS327725 CTO327725 DDK327725 DNG327725 DXC327725 EGY327725 EQU327725 FAQ327725 FKM327725 FUI327725 GEE327725 GOA327725 GXW327725 HHS327725 HRO327725 IBK327725 ILG327725 IVC327725 JEY327725 JOU327725 JYQ327725 KIM327725 KSI327725 LCE327725 LMA327725 LVW327725 MFS327725 MPO327725 MZK327725 NJG327725 NTC327725 OCY327725 OMU327725 OWQ327725 PGM327725 PQI327725 QAE327725 QKA327725 QTW327725 RDS327725 RNO327725 RXK327725 SHG327725 SRC327725 TAY327725 TKU327725 TUQ327725 UEM327725 UOI327725 UYE327725 VIA327725 VRW327725 WBS327725 WLO327725 WVK327725 C393261 IY393261 SU393261 ACQ393261 AMM393261 AWI393261 BGE393261 BQA393261 BZW393261 CJS393261 CTO393261 DDK393261 DNG393261 DXC393261 EGY393261 EQU393261 FAQ393261 FKM393261 FUI393261 GEE393261 GOA393261 GXW393261 HHS393261 HRO393261 IBK393261 ILG393261 IVC393261 JEY393261 JOU393261 JYQ393261 KIM393261 KSI393261 LCE393261 LMA393261 LVW393261 MFS393261 MPO393261 MZK393261 NJG393261 NTC393261 OCY393261 OMU393261 OWQ393261 PGM393261 PQI393261 QAE393261 QKA393261 QTW393261 RDS393261 RNO393261 RXK393261 SHG393261 SRC393261 TAY393261 TKU393261 TUQ393261 UEM393261 UOI393261 UYE393261 VIA393261 VRW393261 WBS393261 WLO393261 WVK393261 C458797 IY458797 SU458797 ACQ458797 AMM458797 AWI458797 BGE458797 BQA458797 BZW458797 CJS458797 CTO458797 DDK458797 DNG458797 DXC458797 EGY458797 EQU458797 FAQ458797 FKM458797 FUI458797 GEE458797 GOA458797 GXW458797 HHS458797 HRO458797 IBK458797 ILG458797 IVC458797 JEY458797 JOU458797 JYQ458797 KIM458797 KSI458797 LCE458797 LMA458797 LVW458797 MFS458797 MPO458797 MZK458797 NJG458797 NTC458797 OCY458797 OMU458797 OWQ458797 PGM458797 PQI458797 QAE458797 QKA458797 QTW458797 RDS458797 RNO458797 RXK458797 SHG458797 SRC458797 TAY458797 TKU458797 TUQ458797 UEM458797 UOI458797 UYE458797 VIA458797 VRW458797 WBS458797 WLO458797 WVK458797 C524333 IY524333 SU524333 ACQ524333 AMM524333 AWI524333 BGE524333 BQA524333 BZW524333 CJS524333 CTO524333 DDK524333 DNG524333 DXC524333 EGY524333 EQU524333 FAQ524333 FKM524333 FUI524333 GEE524333 GOA524333 GXW524333 HHS524333 HRO524333 IBK524333 ILG524333 IVC524333 JEY524333 JOU524333 JYQ524333 KIM524333 KSI524333 LCE524333 LMA524333 LVW524333 MFS524333 MPO524333 MZK524333 NJG524333 NTC524333 OCY524333 OMU524333 OWQ524333 PGM524333 PQI524333 QAE524333 QKA524333 QTW524333 RDS524333 RNO524333 RXK524333 SHG524333 SRC524333 TAY524333 TKU524333 TUQ524333 UEM524333 UOI524333 UYE524333 VIA524333 VRW524333 WBS524333 WLO524333 WVK524333 C589869 IY589869 SU589869 ACQ589869 AMM589869 AWI589869 BGE589869 BQA589869 BZW589869 CJS589869 CTO589869 DDK589869 DNG589869 DXC589869 EGY589869 EQU589869 FAQ589869 FKM589869 FUI589869 GEE589869 GOA589869 GXW589869 HHS589869 HRO589869 IBK589869 ILG589869 IVC589869 JEY589869 JOU589869 JYQ589869 KIM589869 KSI589869 LCE589869 LMA589869 LVW589869 MFS589869 MPO589869 MZK589869 NJG589869 NTC589869 OCY589869 OMU589869 OWQ589869 PGM589869 PQI589869 QAE589869 QKA589869 QTW589869 RDS589869 RNO589869 RXK589869 SHG589869 SRC589869 TAY589869 TKU589869 TUQ589869 UEM589869 UOI589869 UYE589869 VIA589869 VRW589869 WBS589869 WLO589869 WVK589869 C655405 IY655405 SU655405 ACQ655405 AMM655405 AWI655405 BGE655405 BQA655405 BZW655405 CJS655405 CTO655405 DDK655405 DNG655405 DXC655405 EGY655405 EQU655405 FAQ655405 FKM655405 FUI655405 GEE655405 GOA655405 GXW655405 HHS655405 HRO655405 IBK655405 ILG655405 IVC655405 JEY655405 JOU655405 JYQ655405 KIM655405 KSI655405 LCE655405 LMA655405 LVW655405 MFS655405 MPO655405 MZK655405 NJG655405 NTC655405 OCY655405 OMU655405 OWQ655405 PGM655405 PQI655405 QAE655405 QKA655405 QTW655405 RDS655405 RNO655405 RXK655405 SHG655405 SRC655405 TAY655405 TKU655405 TUQ655405 UEM655405 UOI655405 UYE655405 VIA655405 VRW655405 WBS655405 WLO655405 WVK655405 C720941 IY720941 SU720941 ACQ720941 AMM720941 AWI720941 BGE720941 BQA720941 BZW720941 CJS720941 CTO720941 DDK720941 DNG720941 DXC720941 EGY720941 EQU720941 FAQ720941 FKM720941 FUI720941 GEE720941 GOA720941 GXW720941 HHS720941 HRO720941 IBK720941 ILG720941 IVC720941 JEY720941 JOU720941 JYQ720941 KIM720941 KSI720941 LCE720941 LMA720941 LVW720941 MFS720941 MPO720941 MZK720941 NJG720941 NTC720941 OCY720941 OMU720941 OWQ720941 PGM720941 PQI720941 QAE720941 QKA720941 QTW720941 RDS720941 RNO720941 RXK720941 SHG720941 SRC720941 TAY720941 TKU720941 TUQ720941 UEM720941 UOI720941 UYE720941 VIA720941 VRW720941 WBS720941 WLO720941 WVK720941 C786477 IY786477 SU786477 ACQ786477 AMM786477 AWI786477 BGE786477 BQA786477 BZW786477 CJS786477 CTO786477 DDK786477 DNG786477 DXC786477 EGY786477 EQU786477 FAQ786477 FKM786477 FUI786477 GEE786477 GOA786477 GXW786477 HHS786477 HRO786477 IBK786477 ILG786477 IVC786477 JEY786477 JOU786477 JYQ786477 KIM786477 KSI786477 LCE786477 LMA786477 LVW786477 MFS786477 MPO786477 MZK786477 NJG786477 NTC786477 OCY786477 OMU786477 OWQ786477 PGM786477 PQI786477 QAE786477 QKA786477 QTW786477 RDS786477 RNO786477 RXK786477 SHG786477 SRC786477 TAY786477 TKU786477 TUQ786477 UEM786477 UOI786477 UYE786477 VIA786477 VRW786477 WBS786477 WLO786477 WVK786477 C852013 IY852013 SU852013 ACQ852013 AMM852013 AWI852013 BGE852013 BQA852013 BZW852013 CJS852013 CTO852013 DDK852013 DNG852013 DXC852013 EGY852013 EQU852013 FAQ852013 FKM852013 FUI852013 GEE852013 GOA852013 GXW852013 HHS852013 HRO852013 IBK852013 ILG852013 IVC852013 JEY852013 JOU852013 JYQ852013 KIM852013 KSI852013 LCE852013 LMA852013 LVW852013 MFS852013 MPO852013 MZK852013 NJG852013 NTC852013 OCY852013 OMU852013 OWQ852013 PGM852013 PQI852013 QAE852013 QKA852013 QTW852013 RDS852013 RNO852013 RXK852013 SHG852013 SRC852013 TAY852013 TKU852013 TUQ852013 UEM852013 UOI852013 UYE852013 VIA852013 VRW852013 WBS852013 WLO852013 WVK852013 C917549 IY917549 SU917549 ACQ917549 AMM917549 AWI917549 BGE917549 BQA917549 BZW917549 CJS917549 CTO917549 DDK917549 DNG917549 DXC917549 EGY917549 EQU917549 FAQ917549 FKM917549 FUI917549 GEE917549 GOA917549 GXW917549 HHS917549 HRO917549 IBK917549 ILG917549 IVC917549 JEY917549 JOU917549 JYQ917549 KIM917549 KSI917549 LCE917549 LMA917549 LVW917549 MFS917549 MPO917549 MZK917549 NJG917549 NTC917549 OCY917549 OMU917549 OWQ917549 PGM917549 PQI917549 QAE917549 QKA917549 QTW917549 RDS917549 RNO917549 RXK917549 SHG917549 SRC917549 TAY917549 TKU917549 TUQ917549 UEM917549 UOI917549 UYE917549 VIA917549 VRW917549 WBS917549 WLO917549 WVK917549 C983085 IY983085 SU983085 ACQ983085 AMM983085 AWI983085 BGE983085 BQA983085 BZW983085 CJS983085 CTO983085 DDK983085 DNG983085 DXC983085 EGY983085 EQU983085 FAQ983085 FKM983085 FUI983085 GEE983085 GOA983085 GXW983085 HHS983085 HRO983085 IBK983085 ILG983085 IVC983085 JEY983085 JOU983085 JYQ983085 KIM983085 KSI983085 LCE983085 LMA983085 LVW983085 MFS983085 MPO983085 MZK983085 NJG983085 NTC983085 OCY983085 OMU983085 OWQ983085 PGM983085 PQI983085 QAE983085 QKA983085 QTW983085 RDS983085 RNO983085 RXK983085 SHG983085 SRC983085 TAY983085 TKU983085 TUQ983085 UEM983085 UOI983085 UYE983085 VIA983085 VRW983085 WBS983085 WLO983085 WVK983085" xr:uid="{00000000-0002-0000-1600-000002000000}">
      <formula1>"Not assessed, 0-5%, 5-10%, 10%+"</formula1>
    </dataValidation>
    <dataValidation type="list" allowBlank="1" showInputMessage="1" showErrorMessage="1" sqref="D79:D81 D86" xr:uid="{00000000-0002-0000-1600-000003000000}">
      <formula1>"Not applicable, Not assessed, Not reviewed, Reviewed"</formula1>
    </dataValidation>
  </dataValidations>
  <pageMargins left="0.75" right="0.75" top="1" bottom="1" header="0.5" footer="0.5"/>
  <pageSetup paperSize="9" scale="47" orientation="portrait" r:id="rId1"/>
  <headerFooter alignWithMargins="0"/>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600-000004000000}">
          <x14:formula1>
            <xm:f>"Yes/No, Yes, No"</xm:f>
          </x14:formula1>
          <xm:sqref>C5:D5 IY5:IZ5 SU5:SV5 ACQ5:ACR5 AMM5:AMN5 AWI5:AWJ5 BGE5:BGF5 BQA5:BQB5 BZW5:BZX5 CJS5:CJT5 CTO5:CTP5 DDK5:DDL5 DNG5:DNH5 DXC5:DXD5 EGY5:EGZ5 EQU5:EQV5 FAQ5:FAR5 FKM5:FKN5 FUI5:FUJ5 GEE5:GEF5 GOA5:GOB5 GXW5:GXX5 HHS5:HHT5 HRO5:HRP5 IBK5:IBL5 ILG5:ILH5 IVC5:IVD5 JEY5:JEZ5 JOU5:JOV5 JYQ5:JYR5 KIM5:KIN5 KSI5:KSJ5 LCE5:LCF5 LMA5:LMB5 LVW5:LVX5 MFS5:MFT5 MPO5:MPP5 MZK5:MZL5 NJG5:NJH5 NTC5:NTD5 OCY5:OCZ5 OMU5:OMV5 OWQ5:OWR5 PGM5:PGN5 PQI5:PQJ5 QAE5:QAF5 QKA5:QKB5 QTW5:QTX5 RDS5:RDT5 RNO5:RNP5 RXK5:RXL5 SHG5:SHH5 SRC5:SRD5 TAY5:TAZ5 TKU5:TKV5 TUQ5:TUR5 UEM5:UEN5 UOI5:UOJ5 UYE5:UYF5 VIA5:VIB5 VRW5:VRX5 WBS5:WBT5 WLO5:WLP5 WVK5:WVL5 C65535:D65535 IY65535:IZ65535 SU65535:SV65535 ACQ65535:ACR65535 AMM65535:AMN65535 AWI65535:AWJ65535 BGE65535:BGF65535 BQA65535:BQB65535 BZW65535:BZX65535 CJS65535:CJT65535 CTO65535:CTP65535 DDK65535:DDL65535 DNG65535:DNH65535 DXC65535:DXD65535 EGY65535:EGZ65535 EQU65535:EQV65535 FAQ65535:FAR65535 FKM65535:FKN65535 FUI65535:FUJ65535 GEE65535:GEF65535 GOA65535:GOB65535 GXW65535:GXX65535 HHS65535:HHT65535 HRO65535:HRP65535 IBK65535:IBL65535 ILG65535:ILH65535 IVC65535:IVD65535 JEY65535:JEZ65535 JOU65535:JOV65535 JYQ65535:JYR65535 KIM65535:KIN65535 KSI65535:KSJ65535 LCE65535:LCF65535 LMA65535:LMB65535 LVW65535:LVX65535 MFS65535:MFT65535 MPO65535:MPP65535 MZK65535:MZL65535 NJG65535:NJH65535 NTC65535:NTD65535 OCY65535:OCZ65535 OMU65535:OMV65535 OWQ65535:OWR65535 PGM65535:PGN65535 PQI65535:PQJ65535 QAE65535:QAF65535 QKA65535:QKB65535 QTW65535:QTX65535 RDS65535:RDT65535 RNO65535:RNP65535 RXK65535:RXL65535 SHG65535:SHH65535 SRC65535:SRD65535 TAY65535:TAZ65535 TKU65535:TKV65535 TUQ65535:TUR65535 UEM65535:UEN65535 UOI65535:UOJ65535 UYE65535:UYF65535 VIA65535:VIB65535 VRW65535:VRX65535 WBS65535:WBT65535 WLO65535:WLP65535 WVK65535:WVL65535 C131071:D131071 IY131071:IZ131071 SU131071:SV131071 ACQ131071:ACR131071 AMM131071:AMN131071 AWI131071:AWJ131071 BGE131071:BGF131071 BQA131071:BQB131071 BZW131071:BZX131071 CJS131071:CJT131071 CTO131071:CTP131071 DDK131071:DDL131071 DNG131071:DNH131071 DXC131071:DXD131071 EGY131071:EGZ131071 EQU131071:EQV131071 FAQ131071:FAR131071 FKM131071:FKN131071 FUI131071:FUJ131071 GEE131071:GEF131071 GOA131071:GOB131071 GXW131071:GXX131071 HHS131071:HHT131071 HRO131071:HRP131071 IBK131071:IBL131071 ILG131071:ILH131071 IVC131071:IVD131071 JEY131071:JEZ131071 JOU131071:JOV131071 JYQ131071:JYR131071 KIM131071:KIN131071 KSI131071:KSJ131071 LCE131071:LCF131071 LMA131071:LMB131071 LVW131071:LVX131071 MFS131071:MFT131071 MPO131071:MPP131071 MZK131071:MZL131071 NJG131071:NJH131071 NTC131071:NTD131071 OCY131071:OCZ131071 OMU131071:OMV131071 OWQ131071:OWR131071 PGM131071:PGN131071 PQI131071:PQJ131071 QAE131071:QAF131071 QKA131071:QKB131071 QTW131071:QTX131071 RDS131071:RDT131071 RNO131071:RNP131071 RXK131071:RXL131071 SHG131071:SHH131071 SRC131071:SRD131071 TAY131071:TAZ131071 TKU131071:TKV131071 TUQ131071:TUR131071 UEM131071:UEN131071 UOI131071:UOJ131071 UYE131071:UYF131071 VIA131071:VIB131071 VRW131071:VRX131071 WBS131071:WBT131071 WLO131071:WLP131071 WVK131071:WVL131071 C196607:D196607 IY196607:IZ196607 SU196607:SV196607 ACQ196607:ACR196607 AMM196607:AMN196607 AWI196607:AWJ196607 BGE196607:BGF196607 BQA196607:BQB196607 BZW196607:BZX196607 CJS196607:CJT196607 CTO196607:CTP196607 DDK196607:DDL196607 DNG196607:DNH196607 DXC196607:DXD196607 EGY196607:EGZ196607 EQU196607:EQV196607 FAQ196607:FAR196607 FKM196607:FKN196607 FUI196607:FUJ196607 GEE196607:GEF196607 GOA196607:GOB196607 GXW196607:GXX196607 HHS196607:HHT196607 HRO196607:HRP196607 IBK196607:IBL196607 ILG196607:ILH196607 IVC196607:IVD196607 JEY196607:JEZ196607 JOU196607:JOV196607 JYQ196607:JYR196607 KIM196607:KIN196607 KSI196607:KSJ196607 LCE196607:LCF196607 LMA196607:LMB196607 LVW196607:LVX196607 MFS196607:MFT196607 MPO196607:MPP196607 MZK196607:MZL196607 NJG196607:NJH196607 NTC196607:NTD196607 OCY196607:OCZ196607 OMU196607:OMV196607 OWQ196607:OWR196607 PGM196607:PGN196607 PQI196607:PQJ196607 QAE196607:QAF196607 QKA196607:QKB196607 QTW196607:QTX196607 RDS196607:RDT196607 RNO196607:RNP196607 RXK196607:RXL196607 SHG196607:SHH196607 SRC196607:SRD196607 TAY196607:TAZ196607 TKU196607:TKV196607 TUQ196607:TUR196607 UEM196607:UEN196607 UOI196607:UOJ196607 UYE196607:UYF196607 VIA196607:VIB196607 VRW196607:VRX196607 WBS196607:WBT196607 WLO196607:WLP196607 WVK196607:WVL196607 C262143:D262143 IY262143:IZ262143 SU262143:SV262143 ACQ262143:ACR262143 AMM262143:AMN262143 AWI262143:AWJ262143 BGE262143:BGF262143 BQA262143:BQB262143 BZW262143:BZX262143 CJS262143:CJT262143 CTO262143:CTP262143 DDK262143:DDL262143 DNG262143:DNH262143 DXC262143:DXD262143 EGY262143:EGZ262143 EQU262143:EQV262143 FAQ262143:FAR262143 FKM262143:FKN262143 FUI262143:FUJ262143 GEE262143:GEF262143 GOA262143:GOB262143 GXW262143:GXX262143 HHS262143:HHT262143 HRO262143:HRP262143 IBK262143:IBL262143 ILG262143:ILH262143 IVC262143:IVD262143 JEY262143:JEZ262143 JOU262143:JOV262143 JYQ262143:JYR262143 KIM262143:KIN262143 KSI262143:KSJ262143 LCE262143:LCF262143 LMA262143:LMB262143 LVW262143:LVX262143 MFS262143:MFT262143 MPO262143:MPP262143 MZK262143:MZL262143 NJG262143:NJH262143 NTC262143:NTD262143 OCY262143:OCZ262143 OMU262143:OMV262143 OWQ262143:OWR262143 PGM262143:PGN262143 PQI262143:PQJ262143 QAE262143:QAF262143 QKA262143:QKB262143 QTW262143:QTX262143 RDS262143:RDT262143 RNO262143:RNP262143 RXK262143:RXL262143 SHG262143:SHH262143 SRC262143:SRD262143 TAY262143:TAZ262143 TKU262143:TKV262143 TUQ262143:TUR262143 UEM262143:UEN262143 UOI262143:UOJ262143 UYE262143:UYF262143 VIA262143:VIB262143 VRW262143:VRX262143 WBS262143:WBT262143 WLO262143:WLP262143 WVK262143:WVL262143 C327679:D327679 IY327679:IZ327679 SU327679:SV327679 ACQ327679:ACR327679 AMM327679:AMN327679 AWI327679:AWJ327679 BGE327679:BGF327679 BQA327679:BQB327679 BZW327679:BZX327679 CJS327679:CJT327679 CTO327679:CTP327679 DDK327679:DDL327679 DNG327679:DNH327679 DXC327679:DXD327679 EGY327679:EGZ327679 EQU327679:EQV327679 FAQ327679:FAR327679 FKM327679:FKN327679 FUI327679:FUJ327679 GEE327679:GEF327679 GOA327679:GOB327679 GXW327679:GXX327679 HHS327679:HHT327679 HRO327679:HRP327679 IBK327679:IBL327679 ILG327679:ILH327679 IVC327679:IVD327679 JEY327679:JEZ327679 JOU327679:JOV327679 JYQ327679:JYR327679 KIM327679:KIN327679 KSI327679:KSJ327679 LCE327679:LCF327679 LMA327679:LMB327679 LVW327679:LVX327679 MFS327679:MFT327679 MPO327679:MPP327679 MZK327679:MZL327679 NJG327679:NJH327679 NTC327679:NTD327679 OCY327679:OCZ327679 OMU327679:OMV327679 OWQ327679:OWR327679 PGM327679:PGN327679 PQI327679:PQJ327679 QAE327679:QAF327679 QKA327679:QKB327679 QTW327679:QTX327679 RDS327679:RDT327679 RNO327679:RNP327679 RXK327679:RXL327679 SHG327679:SHH327679 SRC327679:SRD327679 TAY327679:TAZ327679 TKU327679:TKV327679 TUQ327679:TUR327679 UEM327679:UEN327679 UOI327679:UOJ327679 UYE327679:UYF327679 VIA327679:VIB327679 VRW327679:VRX327679 WBS327679:WBT327679 WLO327679:WLP327679 WVK327679:WVL327679 C393215:D393215 IY393215:IZ393215 SU393215:SV393215 ACQ393215:ACR393215 AMM393215:AMN393215 AWI393215:AWJ393215 BGE393215:BGF393215 BQA393215:BQB393215 BZW393215:BZX393215 CJS393215:CJT393215 CTO393215:CTP393215 DDK393215:DDL393215 DNG393215:DNH393215 DXC393215:DXD393215 EGY393215:EGZ393215 EQU393215:EQV393215 FAQ393215:FAR393215 FKM393215:FKN393215 FUI393215:FUJ393215 GEE393215:GEF393215 GOA393215:GOB393215 GXW393215:GXX393215 HHS393215:HHT393215 HRO393215:HRP393215 IBK393215:IBL393215 ILG393215:ILH393215 IVC393215:IVD393215 JEY393215:JEZ393215 JOU393215:JOV393215 JYQ393215:JYR393215 KIM393215:KIN393215 KSI393215:KSJ393215 LCE393215:LCF393215 LMA393215:LMB393215 LVW393215:LVX393215 MFS393215:MFT393215 MPO393215:MPP393215 MZK393215:MZL393215 NJG393215:NJH393215 NTC393215:NTD393215 OCY393215:OCZ393215 OMU393215:OMV393215 OWQ393215:OWR393215 PGM393215:PGN393215 PQI393215:PQJ393215 QAE393215:QAF393215 QKA393215:QKB393215 QTW393215:QTX393215 RDS393215:RDT393215 RNO393215:RNP393215 RXK393215:RXL393215 SHG393215:SHH393215 SRC393215:SRD393215 TAY393215:TAZ393215 TKU393215:TKV393215 TUQ393215:TUR393215 UEM393215:UEN393215 UOI393215:UOJ393215 UYE393215:UYF393215 VIA393215:VIB393215 VRW393215:VRX393215 WBS393215:WBT393215 WLO393215:WLP393215 WVK393215:WVL393215 C458751:D458751 IY458751:IZ458751 SU458751:SV458751 ACQ458751:ACR458751 AMM458751:AMN458751 AWI458751:AWJ458751 BGE458751:BGF458751 BQA458751:BQB458751 BZW458751:BZX458751 CJS458751:CJT458751 CTO458751:CTP458751 DDK458751:DDL458751 DNG458751:DNH458751 DXC458751:DXD458751 EGY458751:EGZ458751 EQU458751:EQV458751 FAQ458751:FAR458751 FKM458751:FKN458751 FUI458751:FUJ458751 GEE458751:GEF458751 GOA458751:GOB458751 GXW458751:GXX458751 HHS458751:HHT458751 HRO458751:HRP458751 IBK458751:IBL458751 ILG458751:ILH458751 IVC458751:IVD458751 JEY458751:JEZ458751 JOU458751:JOV458751 JYQ458751:JYR458751 KIM458751:KIN458751 KSI458751:KSJ458751 LCE458751:LCF458751 LMA458751:LMB458751 LVW458751:LVX458751 MFS458751:MFT458751 MPO458751:MPP458751 MZK458751:MZL458751 NJG458751:NJH458751 NTC458751:NTD458751 OCY458751:OCZ458751 OMU458751:OMV458751 OWQ458751:OWR458751 PGM458751:PGN458751 PQI458751:PQJ458751 QAE458751:QAF458751 QKA458751:QKB458751 QTW458751:QTX458751 RDS458751:RDT458751 RNO458751:RNP458751 RXK458751:RXL458751 SHG458751:SHH458751 SRC458751:SRD458751 TAY458751:TAZ458751 TKU458751:TKV458751 TUQ458751:TUR458751 UEM458751:UEN458751 UOI458751:UOJ458751 UYE458751:UYF458751 VIA458751:VIB458751 VRW458751:VRX458751 WBS458751:WBT458751 WLO458751:WLP458751 WVK458751:WVL458751 C524287:D524287 IY524287:IZ524287 SU524287:SV524287 ACQ524287:ACR524287 AMM524287:AMN524287 AWI524287:AWJ524287 BGE524287:BGF524287 BQA524287:BQB524287 BZW524287:BZX524287 CJS524287:CJT524287 CTO524287:CTP524287 DDK524287:DDL524287 DNG524287:DNH524287 DXC524287:DXD524287 EGY524287:EGZ524287 EQU524287:EQV524287 FAQ524287:FAR524287 FKM524287:FKN524287 FUI524287:FUJ524287 GEE524287:GEF524287 GOA524287:GOB524287 GXW524287:GXX524287 HHS524287:HHT524287 HRO524287:HRP524287 IBK524287:IBL524287 ILG524287:ILH524287 IVC524287:IVD524287 JEY524287:JEZ524287 JOU524287:JOV524287 JYQ524287:JYR524287 KIM524287:KIN524287 KSI524287:KSJ524287 LCE524287:LCF524287 LMA524287:LMB524287 LVW524287:LVX524287 MFS524287:MFT524287 MPO524287:MPP524287 MZK524287:MZL524287 NJG524287:NJH524287 NTC524287:NTD524287 OCY524287:OCZ524287 OMU524287:OMV524287 OWQ524287:OWR524287 PGM524287:PGN524287 PQI524287:PQJ524287 QAE524287:QAF524287 QKA524287:QKB524287 QTW524287:QTX524287 RDS524287:RDT524287 RNO524287:RNP524287 RXK524287:RXL524287 SHG524287:SHH524287 SRC524287:SRD524287 TAY524287:TAZ524287 TKU524287:TKV524287 TUQ524287:TUR524287 UEM524287:UEN524287 UOI524287:UOJ524287 UYE524287:UYF524287 VIA524287:VIB524287 VRW524287:VRX524287 WBS524287:WBT524287 WLO524287:WLP524287 WVK524287:WVL524287 C589823:D589823 IY589823:IZ589823 SU589823:SV589823 ACQ589823:ACR589823 AMM589823:AMN589823 AWI589823:AWJ589823 BGE589823:BGF589823 BQA589823:BQB589823 BZW589823:BZX589823 CJS589823:CJT589823 CTO589823:CTP589823 DDK589823:DDL589823 DNG589823:DNH589823 DXC589823:DXD589823 EGY589823:EGZ589823 EQU589823:EQV589823 FAQ589823:FAR589823 FKM589823:FKN589823 FUI589823:FUJ589823 GEE589823:GEF589823 GOA589823:GOB589823 GXW589823:GXX589823 HHS589823:HHT589823 HRO589823:HRP589823 IBK589823:IBL589823 ILG589823:ILH589823 IVC589823:IVD589823 JEY589823:JEZ589823 JOU589823:JOV589823 JYQ589823:JYR589823 KIM589823:KIN589823 KSI589823:KSJ589823 LCE589823:LCF589823 LMA589823:LMB589823 LVW589823:LVX589823 MFS589823:MFT589823 MPO589823:MPP589823 MZK589823:MZL589823 NJG589823:NJH589823 NTC589823:NTD589823 OCY589823:OCZ589823 OMU589823:OMV589823 OWQ589823:OWR589823 PGM589823:PGN589823 PQI589823:PQJ589823 QAE589823:QAF589823 QKA589823:QKB589823 QTW589823:QTX589823 RDS589823:RDT589823 RNO589823:RNP589823 RXK589823:RXL589823 SHG589823:SHH589823 SRC589823:SRD589823 TAY589823:TAZ589823 TKU589823:TKV589823 TUQ589823:TUR589823 UEM589823:UEN589823 UOI589823:UOJ589823 UYE589823:UYF589823 VIA589823:VIB589823 VRW589823:VRX589823 WBS589823:WBT589823 WLO589823:WLP589823 WVK589823:WVL589823 C655359:D655359 IY655359:IZ655359 SU655359:SV655359 ACQ655359:ACR655359 AMM655359:AMN655359 AWI655359:AWJ655359 BGE655359:BGF655359 BQA655359:BQB655359 BZW655359:BZX655359 CJS655359:CJT655359 CTO655359:CTP655359 DDK655359:DDL655359 DNG655359:DNH655359 DXC655359:DXD655359 EGY655359:EGZ655359 EQU655359:EQV655359 FAQ655359:FAR655359 FKM655359:FKN655359 FUI655359:FUJ655359 GEE655359:GEF655359 GOA655359:GOB655359 GXW655359:GXX655359 HHS655359:HHT655359 HRO655359:HRP655359 IBK655359:IBL655359 ILG655359:ILH655359 IVC655359:IVD655359 JEY655359:JEZ655359 JOU655359:JOV655359 JYQ655359:JYR655359 KIM655359:KIN655359 KSI655359:KSJ655359 LCE655359:LCF655359 LMA655359:LMB655359 LVW655359:LVX655359 MFS655359:MFT655359 MPO655359:MPP655359 MZK655359:MZL655359 NJG655359:NJH655359 NTC655359:NTD655359 OCY655359:OCZ655359 OMU655359:OMV655359 OWQ655359:OWR655359 PGM655359:PGN655359 PQI655359:PQJ655359 QAE655359:QAF655359 QKA655359:QKB655359 QTW655359:QTX655359 RDS655359:RDT655359 RNO655359:RNP655359 RXK655359:RXL655359 SHG655359:SHH655359 SRC655359:SRD655359 TAY655359:TAZ655359 TKU655359:TKV655359 TUQ655359:TUR655359 UEM655359:UEN655359 UOI655359:UOJ655359 UYE655359:UYF655359 VIA655359:VIB655359 VRW655359:VRX655359 WBS655359:WBT655359 WLO655359:WLP655359 WVK655359:WVL655359 C720895:D720895 IY720895:IZ720895 SU720895:SV720895 ACQ720895:ACR720895 AMM720895:AMN720895 AWI720895:AWJ720895 BGE720895:BGF720895 BQA720895:BQB720895 BZW720895:BZX720895 CJS720895:CJT720895 CTO720895:CTP720895 DDK720895:DDL720895 DNG720895:DNH720895 DXC720895:DXD720895 EGY720895:EGZ720895 EQU720895:EQV720895 FAQ720895:FAR720895 FKM720895:FKN720895 FUI720895:FUJ720895 GEE720895:GEF720895 GOA720895:GOB720895 GXW720895:GXX720895 HHS720895:HHT720895 HRO720895:HRP720895 IBK720895:IBL720895 ILG720895:ILH720895 IVC720895:IVD720895 JEY720895:JEZ720895 JOU720895:JOV720895 JYQ720895:JYR720895 KIM720895:KIN720895 KSI720895:KSJ720895 LCE720895:LCF720895 LMA720895:LMB720895 LVW720895:LVX720895 MFS720895:MFT720895 MPO720895:MPP720895 MZK720895:MZL720895 NJG720895:NJH720895 NTC720895:NTD720895 OCY720895:OCZ720895 OMU720895:OMV720895 OWQ720895:OWR720895 PGM720895:PGN720895 PQI720895:PQJ720895 QAE720895:QAF720895 QKA720895:QKB720895 QTW720895:QTX720895 RDS720895:RDT720895 RNO720895:RNP720895 RXK720895:RXL720895 SHG720895:SHH720895 SRC720895:SRD720895 TAY720895:TAZ720895 TKU720895:TKV720895 TUQ720895:TUR720895 UEM720895:UEN720895 UOI720895:UOJ720895 UYE720895:UYF720895 VIA720895:VIB720895 VRW720895:VRX720895 WBS720895:WBT720895 WLO720895:WLP720895 WVK720895:WVL720895 C786431:D786431 IY786431:IZ786431 SU786431:SV786431 ACQ786431:ACR786431 AMM786431:AMN786431 AWI786431:AWJ786431 BGE786431:BGF786431 BQA786431:BQB786431 BZW786431:BZX786431 CJS786431:CJT786431 CTO786431:CTP786431 DDK786431:DDL786431 DNG786431:DNH786431 DXC786431:DXD786431 EGY786431:EGZ786431 EQU786431:EQV786431 FAQ786431:FAR786431 FKM786431:FKN786431 FUI786431:FUJ786431 GEE786431:GEF786431 GOA786431:GOB786431 GXW786431:GXX786431 HHS786431:HHT786431 HRO786431:HRP786431 IBK786431:IBL786431 ILG786431:ILH786431 IVC786431:IVD786431 JEY786431:JEZ786431 JOU786431:JOV786431 JYQ786431:JYR786431 KIM786431:KIN786431 KSI786431:KSJ786431 LCE786431:LCF786431 LMA786431:LMB786431 LVW786431:LVX786431 MFS786431:MFT786431 MPO786431:MPP786431 MZK786431:MZL786431 NJG786431:NJH786431 NTC786431:NTD786431 OCY786431:OCZ786431 OMU786431:OMV786431 OWQ786431:OWR786431 PGM786431:PGN786431 PQI786431:PQJ786431 QAE786431:QAF786431 QKA786431:QKB786431 QTW786431:QTX786431 RDS786431:RDT786431 RNO786431:RNP786431 RXK786431:RXL786431 SHG786431:SHH786431 SRC786431:SRD786431 TAY786431:TAZ786431 TKU786431:TKV786431 TUQ786431:TUR786431 UEM786431:UEN786431 UOI786431:UOJ786431 UYE786431:UYF786431 VIA786431:VIB786431 VRW786431:VRX786431 WBS786431:WBT786431 WLO786431:WLP786431 WVK786431:WVL786431 C851967:D851967 IY851967:IZ851967 SU851967:SV851967 ACQ851967:ACR851967 AMM851967:AMN851967 AWI851967:AWJ851967 BGE851967:BGF851967 BQA851967:BQB851967 BZW851967:BZX851967 CJS851967:CJT851967 CTO851967:CTP851967 DDK851967:DDL851967 DNG851967:DNH851967 DXC851967:DXD851967 EGY851967:EGZ851967 EQU851967:EQV851967 FAQ851967:FAR851967 FKM851967:FKN851967 FUI851967:FUJ851967 GEE851967:GEF851967 GOA851967:GOB851967 GXW851967:GXX851967 HHS851967:HHT851967 HRO851967:HRP851967 IBK851967:IBL851967 ILG851967:ILH851967 IVC851967:IVD851967 JEY851967:JEZ851967 JOU851967:JOV851967 JYQ851967:JYR851967 KIM851967:KIN851967 KSI851967:KSJ851967 LCE851967:LCF851967 LMA851967:LMB851967 LVW851967:LVX851967 MFS851967:MFT851967 MPO851967:MPP851967 MZK851967:MZL851967 NJG851967:NJH851967 NTC851967:NTD851967 OCY851967:OCZ851967 OMU851967:OMV851967 OWQ851967:OWR851967 PGM851967:PGN851967 PQI851967:PQJ851967 QAE851967:QAF851967 QKA851967:QKB851967 QTW851967:QTX851967 RDS851967:RDT851967 RNO851967:RNP851967 RXK851967:RXL851967 SHG851967:SHH851967 SRC851967:SRD851967 TAY851967:TAZ851967 TKU851967:TKV851967 TUQ851967:TUR851967 UEM851967:UEN851967 UOI851967:UOJ851967 UYE851967:UYF851967 VIA851967:VIB851967 VRW851967:VRX851967 WBS851967:WBT851967 WLO851967:WLP851967 WVK851967:WVL851967 C917503:D917503 IY917503:IZ917503 SU917503:SV917503 ACQ917503:ACR917503 AMM917503:AMN917503 AWI917503:AWJ917503 BGE917503:BGF917503 BQA917503:BQB917503 BZW917503:BZX917503 CJS917503:CJT917503 CTO917503:CTP917503 DDK917503:DDL917503 DNG917503:DNH917503 DXC917503:DXD917503 EGY917503:EGZ917503 EQU917503:EQV917503 FAQ917503:FAR917503 FKM917503:FKN917503 FUI917503:FUJ917503 GEE917503:GEF917503 GOA917503:GOB917503 GXW917503:GXX917503 HHS917503:HHT917503 HRO917503:HRP917503 IBK917503:IBL917503 ILG917503:ILH917503 IVC917503:IVD917503 JEY917503:JEZ917503 JOU917503:JOV917503 JYQ917503:JYR917503 KIM917503:KIN917503 KSI917503:KSJ917503 LCE917503:LCF917503 LMA917503:LMB917503 LVW917503:LVX917503 MFS917503:MFT917503 MPO917503:MPP917503 MZK917503:MZL917503 NJG917503:NJH917503 NTC917503:NTD917503 OCY917503:OCZ917503 OMU917503:OMV917503 OWQ917503:OWR917503 PGM917503:PGN917503 PQI917503:PQJ917503 QAE917503:QAF917503 QKA917503:QKB917503 QTW917503:QTX917503 RDS917503:RDT917503 RNO917503:RNP917503 RXK917503:RXL917503 SHG917503:SHH917503 SRC917503:SRD917503 TAY917503:TAZ917503 TKU917503:TKV917503 TUQ917503:TUR917503 UEM917503:UEN917503 UOI917503:UOJ917503 UYE917503:UYF917503 VIA917503:VIB917503 VRW917503:VRX917503 WBS917503:WBT917503 WLO917503:WLP917503 WVK917503:WVL917503 C983039:D983039 IY983039:IZ983039 SU983039:SV983039 ACQ983039:ACR983039 AMM983039:AMN983039 AWI983039:AWJ983039 BGE983039:BGF983039 BQA983039:BQB983039 BZW983039:BZX983039 CJS983039:CJT983039 CTO983039:CTP983039 DDK983039:DDL983039 DNG983039:DNH983039 DXC983039:DXD983039 EGY983039:EGZ983039 EQU983039:EQV983039 FAQ983039:FAR983039 FKM983039:FKN983039 FUI983039:FUJ983039 GEE983039:GEF983039 GOA983039:GOB983039 GXW983039:GXX983039 HHS983039:HHT983039 HRO983039:HRP983039 IBK983039:IBL983039 ILG983039:ILH983039 IVC983039:IVD983039 JEY983039:JEZ983039 JOU983039:JOV983039 JYQ983039:JYR983039 KIM983039:KIN983039 KSI983039:KSJ983039 LCE983039:LCF983039 LMA983039:LMB983039 LVW983039:LVX983039 MFS983039:MFT983039 MPO983039:MPP983039 MZK983039:MZL983039 NJG983039:NJH983039 NTC983039:NTD983039 OCY983039:OCZ983039 OMU983039:OMV983039 OWQ983039:OWR983039 PGM983039:PGN983039 PQI983039:PQJ983039 QAE983039:QAF983039 QKA983039:QKB983039 QTW983039:QTX983039 RDS983039:RDT983039 RNO983039:RNP983039 RXK983039:RXL983039 SHG983039:SHH983039 SRC983039:SRD983039 TAY983039:TAZ983039 TKU983039:TKV983039 TUQ983039:TUR983039 UEM983039:UEN983039 UOI983039:UOJ983039 UYE983039:UYF983039 VIA983039:VIB983039 VRW983039:VRX983039 WBS983039:WBT983039 WLO983039:WLP983039 WVK983039:WVL983039 C9:D9 IY9:IZ9 SU9:SV9 ACQ9:ACR9 AMM9:AMN9 AWI9:AWJ9 BGE9:BGF9 BQA9:BQB9 BZW9:BZX9 CJS9:CJT9 CTO9:CTP9 DDK9:DDL9 DNG9:DNH9 DXC9:DXD9 EGY9:EGZ9 EQU9:EQV9 FAQ9:FAR9 FKM9:FKN9 FUI9:FUJ9 GEE9:GEF9 GOA9:GOB9 GXW9:GXX9 HHS9:HHT9 HRO9:HRP9 IBK9:IBL9 ILG9:ILH9 IVC9:IVD9 JEY9:JEZ9 JOU9:JOV9 JYQ9:JYR9 KIM9:KIN9 KSI9:KSJ9 LCE9:LCF9 LMA9:LMB9 LVW9:LVX9 MFS9:MFT9 MPO9:MPP9 MZK9:MZL9 NJG9:NJH9 NTC9:NTD9 OCY9:OCZ9 OMU9:OMV9 OWQ9:OWR9 PGM9:PGN9 PQI9:PQJ9 QAE9:QAF9 QKA9:QKB9 QTW9:QTX9 RDS9:RDT9 RNO9:RNP9 RXK9:RXL9 SHG9:SHH9 SRC9:SRD9 TAY9:TAZ9 TKU9:TKV9 TUQ9:TUR9 UEM9:UEN9 UOI9:UOJ9 UYE9:UYF9 VIA9:VIB9 VRW9:VRX9 WBS9:WBT9 WLO9:WLP9 WVK9:WVL9 C65539:D65539 IY65539:IZ65539 SU65539:SV65539 ACQ65539:ACR65539 AMM65539:AMN65539 AWI65539:AWJ65539 BGE65539:BGF65539 BQA65539:BQB65539 BZW65539:BZX65539 CJS65539:CJT65539 CTO65539:CTP65539 DDK65539:DDL65539 DNG65539:DNH65539 DXC65539:DXD65539 EGY65539:EGZ65539 EQU65539:EQV65539 FAQ65539:FAR65539 FKM65539:FKN65539 FUI65539:FUJ65539 GEE65539:GEF65539 GOA65539:GOB65539 GXW65539:GXX65539 HHS65539:HHT65539 HRO65539:HRP65539 IBK65539:IBL65539 ILG65539:ILH65539 IVC65539:IVD65539 JEY65539:JEZ65539 JOU65539:JOV65539 JYQ65539:JYR65539 KIM65539:KIN65539 KSI65539:KSJ65539 LCE65539:LCF65539 LMA65539:LMB65539 LVW65539:LVX65539 MFS65539:MFT65539 MPO65539:MPP65539 MZK65539:MZL65539 NJG65539:NJH65539 NTC65539:NTD65539 OCY65539:OCZ65539 OMU65539:OMV65539 OWQ65539:OWR65539 PGM65539:PGN65539 PQI65539:PQJ65539 QAE65539:QAF65539 QKA65539:QKB65539 QTW65539:QTX65539 RDS65539:RDT65539 RNO65539:RNP65539 RXK65539:RXL65539 SHG65539:SHH65539 SRC65539:SRD65539 TAY65539:TAZ65539 TKU65539:TKV65539 TUQ65539:TUR65539 UEM65539:UEN65539 UOI65539:UOJ65539 UYE65539:UYF65539 VIA65539:VIB65539 VRW65539:VRX65539 WBS65539:WBT65539 WLO65539:WLP65539 WVK65539:WVL65539 C131075:D131075 IY131075:IZ131075 SU131075:SV131075 ACQ131075:ACR131075 AMM131075:AMN131075 AWI131075:AWJ131075 BGE131075:BGF131075 BQA131075:BQB131075 BZW131075:BZX131075 CJS131075:CJT131075 CTO131075:CTP131075 DDK131075:DDL131075 DNG131075:DNH131075 DXC131075:DXD131075 EGY131075:EGZ131075 EQU131075:EQV131075 FAQ131075:FAR131075 FKM131075:FKN131075 FUI131075:FUJ131075 GEE131075:GEF131075 GOA131075:GOB131075 GXW131075:GXX131075 HHS131075:HHT131075 HRO131075:HRP131075 IBK131075:IBL131075 ILG131075:ILH131075 IVC131075:IVD131075 JEY131075:JEZ131075 JOU131075:JOV131075 JYQ131075:JYR131075 KIM131075:KIN131075 KSI131075:KSJ131075 LCE131075:LCF131075 LMA131075:LMB131075 LVW131075:LVX131075 MFS131075:MFT131075 MPO131075:MPP131075 MZK131075:MZL131075 NJG131075:NJH131075 NTC131075:NTD131075 OCY131075:OCZ131075 OMU131075:OMV131075 OWQ131075:OWR131075 PGM131075:PGN131075 PQI131075:PQJ131075 QAE131075:QAF131075 QKA131075:QKB131075 QTW131075:QTX131075 RDS131075:RDT131075 RNO131075:RNP131075 RXK131075:RXL131075 SHG131075:SHH131075 SRC131075:SRD131075 TAY131075:TAZ131075 TKU131075:TKV131075 TUQ131075:TUR131075 UEM131075:UEN131075 UOI131075:UOJ131075 UYE131075:UYF131075 VIA131075:VIB131075 VRW131075:VRX131075 WBS131075:WBT131075 WLO131075:WLP131075 WVK131075:WVL131075 C196611:D196611 IY196611:IZ196611 SU196611:SV196611 ACQ196611:ACR196611 AMM196611:AMN196611 AWI196611:AWJ196611 BGE196611:BGF196611 BQA196611:BQB196611 BZW196611:BZX196611 CJS196611:CJT196611 CTO196611:CTP196611 DDK196611:DDL196611 DNG196611:DNH196611 DXC196611:DXD196611 EGY196611:EGZ196611 EQU196611:EQV196611 FAQ196611:FAR196611 FKM196611:FKN196611 FUI196611:FUJ196611 GEE196611:GEF196611 GOA196611:GOB196611 GXW196611:GXX196611 HHS196611:HHT196611 HRO196611:HRP196611 IBK196611:IBL196611 ILG196611:ILH196611 IVC196611:IVD196611 JEY196611:JEZ196611 JOU196611:JOV196611 JYQ196611:JYR196611 KIM196611:KIN196611 KSI196611:KSJ196611 LCE196611:LCF196611 LMA196611:LMB196611 LVW196611:LVX196611 MFS196611:MFT196611 MPO196611:MPP196611 MZK196611:MZL196611 NJG196611:NJH196611 NTC196611:NTD196611 OCY196611:OCZ196611 OMU196611:OMV196611 OWQ196611:OWR196611 PGM196611:PGN196611 PQI196611:PQJ196611 QAE196611:QAF196611 QKA196611:QKB196611 QTW196611:QTX196611 RDS196611:RDT196611 RNO196611:RNP196611 RXK196611:RXL196611 SHG196611:SHH196611 SRC196611:SRD196611 TAY196611:TAZ196611 TKU196611:TKV196611 TUQ196611:TUR196611 UEM196611:UEN196611 UOI196611:UOJ196611 UYE196611:UYF196611 VIA196611:VIB196611 VRW196611:VRX196611 WBS196611:WBT196611 WLO196611:WLP196611 WVK196611:WVL196611 C262147:D262147 IY262147:IZ262147 SU262147:SV262147 ACQ262147:ACR262147 AMM262147:AMN262147 AWI262147:AWJ262147 BGE262147:BGF262147 BQA262147:BQB262147 BZW262147:BZX262147 CJS262147:CJT262147 CTO262147:CTP262147 DDK262147:DDL262147 DNG262147:DNH262147 DXC262147:DXD262147 EGY262147:EGZ262147 EQU262147:EQV262147 FAQ262147:FAR262147 FKM262147:FKN262147 FUI262147:FUJ262147 GEE262147:GEF262147 GOA262147:GOB262147 GXW262147:GXX262147 HHS262147:HHT262147 HRO262147:HRP262147 IBK262147:IBL262147 ILG262147:ILH262147 IVC262147:IVD262147 JEY262147:JEZ262147 JOU262147:JOV262147 JYQ262147:JYR262147 KIM262147:KIN262147 KSI262147:KSJ262147 LCE262147:LCF262147 LMA262147:LMB262147 LVW262147:LVX262147 MFS262147:MFT262147 MPO262147:MPP262147 MZK262147:MZL262147 NJG262147:NJH262147 NTC262147:NTD262147 OCY262147:OCZ262147 OMU262147:OMV262147 OWQ262147:OWR262147 PGM262147:PGN262147 PQI262147:PQJ262147 QAE262147:QAF262147 QKA262147:QKB262147 QTW262147:QTX262147 RDS262147:RDT262147 RNO262147:RNP262147 RXK262147:RXL262147 SHG262147:SHH262147 SRC262147:SRD262147 TAY262147:TAZ262147 TKU262147:TKV262147 TUQ262147:TUR262147 UEM262147:UEN262147 UOI262147:UOJ262147 UYE262147:UYF262147 VIA262147:VIB262147 VRW262147:VRX262147 WBS262147:WBT262147 WLO262147:WLP262147 WVK262147:WVL262147 C327683:D327683 IY327683:IZ327683 SU327683:SV327683 ACQ327683:ACR327683 AMM327683:AMN327683 AWI327683:AWJ327683 BGE327683:BGF327683 BQA327683:BQB327683 BZW327683:BZX327683 CJS327683:CJT327683 CTO327683:CTP327683 DDK327683:DDL327683 DNG327683:DNH327683 DXC327683:DXD327683 EGY327683:EGZ327683 EQU327683:EQV327683 FAQ327683:FAR327683 FKM327683:FKN327683 FUI327683:FUJ327683 GEE327683:GEF327683 GOA327683:GOB327683 GXW327683:GXX327683 HHS327683:HHT327683 HRO327683:HRP327683 IBK327683:IBL327683 ILG327683:ILH327683 IVC327683:IVD327683 JEY327683:JEZ327683 JOU327683:JOV327683 JYQ327683:JYR327683 KIM327683:KIN327683 KSI327683:KSJ327683 LCE327683:LCF327683 LMA327683:LMB327683 LVW327683:LVX327683 MFS327683:MFT327683 MPO327683:MPP327683 MZK327683:MZL327683 NJG327683:NJH327683 NTC327683:NTD327683 OCY327683:OCZ327683 OMU327683:OMV327683 OWQ327683:OWR327683 PGM327683:PGN327683 PQI327683:PQJ327683 QAE327683:QAF327683 QKA327683:QKB327683 QTW327683:QTX327683 RDS327683:RDT327683 RNO327683:RNP327683 RXK327683:RXL327683 SHG327683:SHH327683 SRC327683:SRD327683 TAY327683:TAZ327683 TKU327683:TKV327683 TUQ327683:TUR327683 UEM327683:UEN327683 UOI327683:UOJ327683 UYE327683:UYF327683 VIA327683:VIB327683 VRW327683:VRX327683 WBS327683:WBT327683 WLO327683:WLP327683 WVK327683:WVL327683 C393219:D393219 IY393219:IZ393219 SU393219:SV393219 ACQ393219:ACR393219 AMM393219:AMN393219 AWI393219:AWJ393219 BGE393219:BGF393219 BQA393219:BQB393219 BZW393219:BZX393219 CJS393219:CJT393219 CTO393219:CTP393219 DDK393219:DDL393219 DNG393219:DNH393219 DXC393219:DXD393219 EGY393219:EGZ393219 EQU393219:EQV393219 FAQ393219:FAR393219 FKM393219:FKN393219 FUI393219:FUJ393219 GEE393219:GEF393219 GOA393219:GOB393219 GXW393219:GXX393219 HHS393219:HHT393219 HRO393219:HRP393219 IBK393219:IBL393219 ILG393219:ILH393219 IVC393219:IVD393219 JEY393219:JEZ393219 JOU393219:JOV393219 JYQ393219:JYR393219 KIM393219:KIN393219 KSI393219:KSJ393219 LCE393219:LCF393219 LMA393219:LMB393219 LVW393219:LVX393219 MFS393219:MFT393219 MPO393219:MPP393219 MZK393219:MZL393219 NJG393219:NJH393219 NTC393219:NTD393219 OCY393219:OCZ393219 OMU393219:OMV393219 OWQ393219:OWR393219 PGM393219:PGN393219 PQI393219:PQJ393219 QAE393219:QAF393219 QKA393219:QKB393219 QTW393219:QTX393219 RDS393219:RDT393219 RNO393219:RNP393219 RXK393219:RXL393219 SHG393219:SHH393219 SRC393219:SRD393219 TAY393219:TAZ393219 TKU393219:TKV393219 TUQ393219:TUR393219 UEM393219:UEN393219 UOI393219:UOJ393219 UYE393219:UYF393219 VIA393219:VIB393219 VRW393219:VRX393219 WBS393219:WBT393219 WLO393219:WLP393219 WVK393219:WVL393219 C458755:D458755 IY458755:IZ458755 SU458755:SV458755 ACQ458755:ACR458755 AMM458755:AMN458755 AWI458755:AWJ458755 BGE458755:BGF458755 BQA458755:BQB458755 BZW458755:BZX458755 CJS458755:CJT458755 CTO458755:CTP458755 DDK458755:DDL458755 DNG458755:DNH458755 DXC458755:DXD458755 EGY458755:EGZ458755 EQU458755:EQV458755 FAQ458755:FAR458755 FKM458755:FKN458755 FUI458755:FUJ458755 GEE458755:GEF458755 GOA458755:GOB458755 GXW458755:GXX458755 HHS458755:HHT458755 HRO458755:HRP458755 IBK458755:IBL458755 ILG458755:ILH458755 IVC458755:IVD458755 JEY458755:JEZ458755 JOU458755:JOV458755 JYQ458755:JYR458755 KIM458755:KIN458755 KSI458755:KSJ458755 LCE458755:LCF458755 LMA458755:LMB458755 LVW458755:LVX458755 MFS458755:MFT458755 MPO458755:MPP458755 MZK458755:MZL458755 NJG458755:NJH458755 NTC458755:NTD458755 OCY458755:OCZ458755 OMU458755:OMV458755 OWQ458755:OWR458755 PGM458755:PGN458755 PQI458755:PQJ458755 QAE458755:QAF458755 QKA458755:QKB458755 QTW458755:QTX458755 RDS458755:RDT458755 RNO458755:RNP458755 RXK458755:RXL458755 SHG458755:SHH458755 SRC458755:SRD458755 TAY458755:TAZ458755 TKU458755:TKV458755 TUQ458755:TUR458755 UEM458755:UEN458755 UOI458755:UOJ458755 UYE458755:UYF458755 VIA458755:VIB458755 VRW458755:VRX458755 WBS458755:WBT458755 WLO458755:WLP458755 WVK458755:WVL458755 C524291:D524291 IY524291:IZ524291 SU524291:SV524291 ACQ524291:ACR524291 AMM524291:AMN524291 AWI524291:AWJ524291 BGE524291:BGF524291 BQA524291:BQB524291 BZW524291:BZX524291 CJS524291:CJT524291 CTO524291:CTP524291 DDK524291:DDL524291 DNG524291:DNH524291 DXC524291:DXD524291 EGY524291:EGZ524291 EQU524291:EQV524291 FAQ524291:FAR524291 FKM524291:FKN524291 FUI524291:FUJ524291 GEE524291:GEF524291 GOA524291:GOB524291 GXW524291:GXX524291 HHS524291:HHT524291 HRO524291:HRP524291 IBK524291:IBL524291 ILG524291:ILH524291 IVC524291:IVD524291 JEY524291:JEZ524291 JOU524291:JOV524291 JYQ524291:JYR524291 KIM524291:KIN524291 KSI524291:KSJ524291 LCE524291:LCF524291 LMA524291:LMB524291 LVW524291:LVX524291 MFS524291:MFT524291 MPO524291:MPP524291 MZK524291:MZL524291 NJG524291:NJH524291 NTC524291:NTD524291 OCY524291:OCZ524291 OMU524291:OMV524291 OWQ524291:OWR524291 PGM524291:PGN524291 PQI524291:PQJ524291 QAE524291:QAF524291 QKA524291:QKB524291 QTW524291:QTX524291 RDS524291:RDT524291 RNO524291:RNP524291 RXK524291:RXL524291 SHG524291:SHH524291 SRC524291:SRD524291 TAY524291:TAZ524291 TKU524291:TKV524291 TUQ524291:TUR524291 UEM524291:UEN524291 UOI524291:UOJ524291 UYE524291:UYF524291 VIA524291:VIB524291 VRW524291:VRX524291 WBS524291:WBT524291 WLO524291:WLP524291 WVK524291:WVL524291 C589827:D589827 IY589827:IZ589827 SU589827:SV589827 ACQ589827:ACR589827 AMM589827:AMN589827 AWI589827:AWJ589827 BGE589827:BGF589827 BQA589827:BQB589827 BZW589827:BZX589827 CJS589827:CJT589827 CTO589827:CTP589827 DDK589827:DDL589827 DNG589827:DNH589827 DXC589827:DXD589827 EGY589827:EGZ589827 EQU589827:EQV589827 FAQ589827:FAR589827 FKM589827:FKN589827 FUI589827:FUJ589827 GEE589827:GEF589827 GOA589827:GOB589827 GXW589827:GXX589827 HHS589827:HHT589827 HRO589827:HRP589827 IBK589827:IBL589827 ILG589827:ILH589827 IVC589827:IVD589827 JEY589827:JEZ589827 JOU589827:JOV589827 JYQ589827:JYR589827 KIM589827:KIN589827 KSI589827:KSJ589827 LCE589827:LCF589827 LMA589827:LMB589827 LVW589827:LVX589827 MFS589827:MFT589827 MPO589827:MPP589827 MZK589827:MZL589827 NJG589827:NJH589827 NTC589827:NTD589827 OCY589827:OCZ589827 OMU589827:OMV589827 OWQ589827:OWR589827 PGM589827:PGN589827 PQI589827:PQJ589827 QAE589827:QAF589827 QKA589827:QKB589827 QTW589827:QTX589827 RDS589827:RDT589827 RNO589827:RNP589827 RXK589827:RXL589827 SHG589827:SHH589827 SRC589827:SRD589827 TAY589827:TAZ589827 TKU589827:TKV589827 TUQ589827:TUR589827 UEM589827:UEN589827 UOI589827:UOJ589827 UYE589827:UYF589827 VIA589827:VIB589827 VRW589827:VRX589827 WBS589827:WBT589827 WLO589827:WLP589827 WVK589827:WVL589827 C655363:D655363 IY655363:IZ655363 SU655363:SV655363 ACQ655363:ACR655363 AMM655363:AMN655363 AWI655363:AWJ655363 BGE655363:BGF655363 BQA655363:BQB655363 BZW655363:BZX655363 CJS655363:CJT655363 CTO655363:CTP655363 DDK655363:DDL655363 DNG655363:DNH655363 DXC655363:DXD655363 EGY655363:EGZ655363 EQU655363:EQV655363 FAQ655363:FAR655363 FKM655363:FKN655363 FUI655363:FUJ655363 GEE655363:GEF655363 GOA655363:GOB655363 GXW655363:GXX655363 HHS655363:HHT655363 HRO655363:HRP655363 IBK655363:IBL655363 ILG655363:ILH655363 IVC655363:IVD655363 JEY655363:JEZ655363 JOU655363:JOV655363 JYQ655363:JYR655363 KIM655363:KIN655363 KSI655363:KSJ655363 LCE655363:LCF655363 LMA655363:LMB655363 LVW655363:LVX655363 MFS655363:MFT655363 MPO655363:MPP655363 MZK655363:MZL655363 NJG655363:NJH655363 NTC655363:NTD655363 OCY655363:OCZ655363 OMU655363:OMV655363 OWQ655363:OWR655363 PGM655363:PGN655363 PQI655363:PQJ655363 QAE655363:QAF655363 QKA655363:QKB655363 QTW655363:QTX655363 RDS655363:RDT655363 RNO655363:RNP655363 RXK655363:RXL655363 SHG655363:SHH655363 SRC655363:SRD655363 TAY655363:TAZ655363 TKU655363:TKV655363 TUQ655363:TUR655363 UEM655363:UEN655363 UOI655363:UOJ655363 UYE655363:UYF655363 VIA655363:VIB655363 VRW655363:VRX655363 WBS655363:WBT655363 WLO655363:WLP655363 WVK655363:WVL655363 C720899:D720899 IY720899:IZ720899 SU720899:SV720899 ACQ720899:ACR720899 AMM720899:AMN720899 AWI720899:AWJ720899 BGE720899:BGF720899 BQA720899:BQB720899 BZW720899:BZX720899 CJS720899:CJT720899 CTO720899:CTP720899 DDK720899:DDL720899 DNG720899:DNH720899 DXC720899:DXD720899 EGY720899:EGZ720899 EQU720899:EQV720899 FAQ720899:FAR720899 FKM720899:FKN720899 FUI720899:FUJ720899 GEE720899:GEF720899 GOA720899:GOB720899 GXW720899:GXX720899 HHS720899:HHT720899 HRO720899:HRP720899 IBK720899:IBL720899 ILG720899:ILH720899 IVC720899:IVD720899 JEY720899:JEZ720899 JOU720899:JOV720899 JYQ720899:JYR720899 KIM720899:KIN720899 KSI720899:KSJ720899 LCE720899:LCF720899 LMA720899:LMB720899 LVW720899:LVX720899 MFS720899:MFT720899 MPO720899:MPP720899 MZK720899:MZL720899 NJG720899:NJH720899 NTC720899:NTD720899 OCY720899:OCZ720899 OMU720899:OMV720899 OWQ720899:OWR720899 PGM720899:PGN720899 PQI720899:PQJ720899 QAE720899:QAF720899 QKA720899:QKB720899 QTW720899:QTX720899 RDS720899:RDT720899 RNO720899:RNP720899 RXK720899:RXL720899 SHG720899:SHH720899 SRC720899:SRD720899 TAY720899:TAZ720899 TKU720899:TKV720899 TUQ720899:TUR720899 UEM720899:UEN720899 UOI720899:UOJ720899 UYE720899:UYF720899 VIA720899:VIB720899 VRW720899:VRX720899 WBS720899:WBT720899 WLO720899:WLP720899 WVK720899:WVL720899 C786435:D786435 IY786435:IZ786435 SU786435:SV786435 ACQ786435:ACR786435 AMM786435:AMN786435 AWI786435:AWJ786435 BGE786435:BGF786435 BQA786435:BQB786435 BZW786435:BZX786435 CJS786435:CJT786435 CTO786435:CTP786435 DDK786435:DDL786435 DNG786435:DNH786435 DXC786435:DXD786435 EGY786435:EGZ786435 EQU786435:EQV786435 FAQ786435:FAR786435 FKM786435:FKN786435 FUI786435:FUJ786435 GEE786435:GEF786435 GOA786435:GOB786435 GXW786435:GXX786435 HHS786435:HHT786435 HRO786435:HRP786435 IBK786435:IBL786435 ILG786435:ILH786435 IVC786435:IVD786435 JEY786435:JEZ786435 JOU786435:JOV786435 JYQ786435:JYR786435 KIM786435:KIN786435 KSI786435:KSJ786435 LCE786435:LCF786435 LMA786435:LMB786435 LVW786435:LVX786435 MFS786435:MFT786435 MPO786435:MPP786435 MZK786435:MZL786435 NJG786435:NJH786435 NTC786435:NTD786435 OCY786435:OCZ786435 OMU786435:OMV786435 OWQ786435:OWR786435 PGM786435:PGN786435 PQI786435:PQJ786435 QAE786435:QAF786435 QKA786435:QKB786435 QTW786435:QTX786435 RDS786435:RDT786435 RNO786435:RNP786435 RXK786435:RXL786435 SHG786435:SHH786435 SRC786435:SRD786435 TAY786435:TAZ786435 TKU786435:TKV786435 TUQ786435:TUR786435 UEM786435:UEN786435 UOI786435:UOJ786435 UYE786435:UYF786435 VIA786435:VIB786435 VRW786435:VRX786435 WBS786435:WBT786435 WLO786435:WLP786435 WVK786435:WVL786435 C851971:D851971 IY851971:IZ851971 SU851971:SV851971 ACQ851971:ACR851971 AMM851971:AMN851971 AWI851971:AWJ851971 BGE851971:BGF851971 BQA851971:BQB851971 BZW851971:BZX851971 CJS851971:CJT851971 CTO851971:CTP851971 DDK851971:DDL851971 DNG851971:DNH851971 DXC851971:DXD851971 EGY851971:EGZ851971 EQU851971:EQV851971 FAQ851971:FAR851971 FKM851971:FKN851971 FUI851971:FUJ851971 GEE851971:GEF851971 GOA851971:GOB851971 GXW851971:GXX851971 HHS851971:HHT851971 HRO851971:HRP851971 IBK851971:IBL851971 ILG851971:ILH851971 IVC851971:IVD851971 JEY851971:JEZ851971 JOU851971:JOV851971 JYQ851971:JYR851971 KIM851971:KIN851971 KSI851971:KSJ851971 LCE851971:LCF851971 LMA851971:LMB851971 LVW851971:LVX851971 MFS851971:MFT851971 MPO851971:MPP851971 MZK851971:MZL851971 NJG851971:NJH851971 NTC851971:NTD851971 OCY851971:OCZ851971 OMU851971:OMV851971 OWQ851971:OWR851971 PGM851971:PGN851971 PQI851971:PQJ851971 QAE851971:QAF851971 QKA851971:QKB851971 QTW851971:QTX851971 RDS851971:RDT851971 RNO851971:RNP851971 RXK851971:RXL851971 SHG851971:SHH851971 SRC851971:SRD851971 TAY851971:TAZ851971 TKU851971:TKV851971 TUQ851971:TUR851971 UEM851971:UEN851971 UOI851971:UOJ851971 UYE851971:UYF851971 VIA851971:VIB851971 VRW851971:VRX851971 WBS851971:WBT851971 WLO851971:WLP851971 WVK851971:WVL851971 C917507:D917507 IY917507:IZ917507 SU917507:SV917507 ACQ917507:ACR917507 AMM917507:AMN917507 AWI917507:AWJ917507 BGE917507:BGF917507 BQA917507:BQB917507 BZW917507:BZX917507 CJS917507:CJT917507 CTO917507:CTP917507 DDK917507:DDL917507 DNG917507:DNH917507 DXC917507:DXD917507 EGY917507:EGZ917507 EQU917507:EQV917507 FAQ917507:FAR917507 FKM917507:FKN917507 FUI917507:FUJ917507 GEE917507:GEF917507 GOA917507:GOB917507 GXW917507:GXX917507 HHS917507:HHT917507 HRO917507:HRP917507 IBK917507:IBL917507 ILG917507:ILH917507 IVC917507:IVD917507 JEY917507:JEZ917507 JOU917507:JOV917507 JYQ917507:JYR917507 KIM917507:KIN917507 KSI917507:KSJ917507 LCE917507:LCF917507 LMA917507:LMB917507 LVW917507:LVX917507 MFS917507:MFT917507 MPO917507:MPP917507 MZK917507:MZL917507 NJG917507:NJH917507 NTC917507:NTD917507 OCY917507:OCZ917507 OMU917507:OMV917507 OWQ917507:OWR917507 PGM917507:PGN917507 PQI917507:PQJ917507 QAE917507:QAF917507 QKA917507:QKB917507 QTW917507:QTX917507 RDS917507:RDT917507 RNO917507:RNP917507 RXK917507:RXL917507 SHG917507:SHH917507 SRC917507:SRD917507 TAY917507:TAZ917507 TKU917507:TKV917507 TUQ917507:TUR917507 UEM917507:UEN917507 UOI917507:UOJ917507 UYE917507:UYF917507 VIA917507:VIB917507 VRW917507:VRX917507 WBS917507:WBT917507 WLO917507:WLP917507 WVK917507:WVL917507 C983043:D983043 IY983043:IZ983043 SU983043:SV983043 ACQ983043:ACR983043 AMM983043:AMN983043 AWI983043:AWJ983043 BGE983043:BGF983043 BQA983043:BQB983043 BZW983043:BZX983043 CJS983043:CJT983043 CTO983043:CTP983043 DDK983043:DDL983043 DNG983043:DNH983043 DXC983043:DXD983043 EGY983043:EGZ983043 EQU983043:EQV983043 FAQ983043:FAR983043 FKM983043:FKN983043 FUI983043:FUJ983043 GEE983043:GEF983043 GOA983043:GOB983043 GXW983043:GXX983043 HHS983043:HHT983043 HRO983043:HRP983043 IBK983043:IBL983043 ILG983043:ILH983043 IVC983043:IVD983043 JEY983043:JEZ983043 JOU983043:JOV983043 JYQ983043:JYR983043 KIM983043:KIN983043 KSI983043:KSJ983043 LCE983043:LCF983043 LMA983043:LMB983043 LVW983043:LVX983043 MFS983043:MFT983043 MPO983043:MPP983043 MZK983043:MZL983043 NJG983043:NJH983043 NTC983043:NTD983043 OCY983043:OCZ983043 OMU983043:OMV983043 OWQ983043:OWR983043 PGM983043:PGN983043 PQI983043:PQJ983043 QAE983043:QAF983043 QKA983043:QKB983043 QTW983043:QTX983043 RDS983043:RDT983043 RNO983043:RNP983043 RXK983043:RXL983043 SHG983043:SHH983043 SRC983043:SRD983043 TAY983043:TAZ983043 TKU983043:TKV983043 TUQ983043:TUR983043 UEM983043:UEN983043 UOI983043:UOJ983043 UYE983043:UYF983043 VIA983043:VIB983043 VRW983043:VRX983043 WBS983043:WBT983043 WLO983043:WLP983043 WVK983043:WVL983043 C13:D13 IY13:IZ13 SU13:SV13 ACQ13:ACR13 AMM13:AMN13 AWI13:AWJ13 BGE13:BGF13 BQA13:BQB13 BZW13:BZX13 CJS13:CJT13 CTO13:CTP13 DDK13:DDL13 DNG13:DNH13 DXC13:DXD13 EGY13:EGZ13 EQU13:EQV13 FAQ13:FAR13 FKM13:FKN13 FUI13:FUJ13 GEE13:GEF13 GOA13:GOB13 GXW13:GXX13 HHS13:HHT13 HRO13:HRP13 IBK13:IBL13 ILG13:ILH13 IVC13:IVD13 JEY13:JEZ13 JOU13:JOV13 JYQ13:JYR13 KIM13:KIN13 KSI13:KSJ13 LCE13:LCF13 LMA13:LMB13 LVW13:LVX13 MFS13:MFT13 MPO13:MPP13 MZK13:MZL13 NJG13:NJH13 NTC13:NTD13 OCY13:OCZ13 OMU13:OMV13 OWQ13:OWR13 PGM13:PGN13 PQI13:PQJ13 QAE13:QAF13 QKA13:QKB13 QTW13:QTX13 RDS13:RDT13 RNO13:RNP13 RXK13:RXL13 SHG13:SHH13 SRC13:SRD13 TAY13:TAZ13 TKU13:TKV13 TUQ13:TUR13 UEM13:UEN13 UOI13:UOJ13 UYE13:UYF13 VIA13:VIB13 VRW13:VRX13 WBS13:WBT13 WLO13:WLP13 WVK13:WVL13 C65543:D65543 IY65543:IZ65543 SU65543:SV65543 ACQ65543:ACR65543 AMM65543:AMN65543 AWI65543:AWJ65543 BGE65543:BGF65543 BQA65543:BQB65543 BZW65543:BZX65543 CJS65543:CJT65543 CTO65543:CTP65543 DDK65543:DDL65543 DNG65543:DNH65543 DXC65543:DXD65543 EGY65543:EGZ65543 EQU65543:EQV65543 FAQ65543:FAR65543 FKM65543:FKN65543 FUI65543:FUJ65543 GEE65543:GEF65543 GOA65543:GOB65543 GXW65543:GXX65543 HHS65543:HHT65543 HRO65543:HRP65543 IBK65543:IBL65543 ILG65543:ILH65543 IVC65543:IVD65543 JEY65543:JEZ65543 JOU65543:JOV65543 JYQ65543:JYR65543 KIM65543:KIN65543 KSI65543:KSJ65543 LCE65543:LCF65543 LMA65543:LMB65543 LVW65543:LVX65543 MFS65543:MFT65543 MPO65543:MPP65543 MZK65543:MZL65543 NJG65543:NJH65543 NTC65543:NTD65543 OCY65543:OCZ65543 OMU65543:OMV65543 OWQ65543:OWR65543 PGM65543:PGN65543 PQI65543:PQJ65543 QAE65543:QAF65543 QKA65543:QKB65543 QTW65543:QTX65543 RDS65543:RDT65543 RNO65543:RNP65543 RXK65543:RXL65543 SHG65543:SHH65543 SRC65543:SRD65543 TAY65543:TAZ65543 TKU65543:TKV65543 TUQ65543:TUR65543 UEM65543:UEN65543 UOI65543:UOJ65543 UYE65543:UYF65543 VIA65543:VIB65543 VRW65543:VRX65543 WBS65543:WBT65543 WLO65543:WLP65543 WVK65543:WVL65543 C131079:D131079 IY131079:IZ131079 SU131079:SV131079 ACQ131079:ACR131079 AMM131079:AMN131079 AWI131079:AWJ131079 BGE131079:BGF131079 BQA131079:BQB131079 BZW131079:BZX131079 CJS131079:CJT131079 CTO131079:CTP131079 DDK131079:DDL131079 DNG131079:DNH131079 DXC131079:DXD131079 EGY131079:EGZ131079 EQU131079:EQV131079 FAQ131079:FAR131079 FKM131079:FKN131079 FUI131079:FUJ131079 GEE131079:GEF131079 GOA131079:GOB131079 GXW131079:GXX131079 HHS131079:HHT131079 HRO131079:HRP131079 IBK131079:IBL131079 ILG131079:ILH131079 IVC131079:IVD131079 JEY131079:JEZ131079 JOU131079:JOV131079 JYQ131079:JYR131079 KIM131079:KIN131079 KSI131079:KSJ131079 LCE131079:LCF131079 LMA131079:LMB131079 LVW131079:LVX131079 MFS131079:MFT131079 MPO131079:MPP131079 MZK131079:MZL131079 NJG131079:NJH131079 NTC131079:NTD131079 OCY131079:OCZ131079 OMU131079:OMV131079 OWQ131079:OWR131079 PGM131079:PGN131079 PQI131079:PQJ131079 QAE131079:QAF131079 QKA131079:QKB131079 QTW131079:QTX131079 RDS131079:RDT131079 RNO131079:RNP131079 RXK131079:RXL131079 SHG131079:SHH131079 SRC131079:SRD131079 TAY131079:TAZ131079 TKU131079:TKV131079 TUQ131079:TUR131079 UEM131079:UEN131079 UOI131079:UOJ131079 UYE131079:UYF131079 VIA131079:VIB131079 VRW131079:VRX131079 WBS131079:WBT131079 WLO131079:WLP131079 WVK131079:WVL131079 C196615:D196615 IY196615:IZ196615 SU196615:SV196615 ACQ196615:ACR196615 AMM196615:AMN196615 AWI196615:AWJ196615 BGE196615:BGF196615 BQA196615:BQB196615 BZW196615:BZX196615 CJS196615:CJT196615 CTO196615:CTP196615 DDK196615:DDL196615 DNG196615:DNH196615 DXC196615:DXD196615 EGY196615:EGZ196615 EQU196615:EQV196615 FAQ196615:FAR196615 FKM196615:FKN196615 FUI196615:FUJ196615 GEE196615:GEF196615 GOA196615:GOB196615 GXW196615:GXX196615 HHS196615:HHT196615 HRO196615:HRP196615 IBK196615:IBL196615 ILG196615:ILH196615 IVC196615:IVD196615 JEY196615:JEZ196615 JOU196615:JOV196615 JYQ196615:JYR196615 KIM196615:KIN196615 KSI196615:KSJ196615 LCE196615:LCF196615 LMA196615:LMB196615 LVW196615:LVX196615 MFS196615:MFT196615 MPO196615:MPP196615 MZK196615:MZL196615 NJG196615:NJH196615 NTC196615:NTD196615 OCY196615:OCZ196615 OMU196615:OMV196615 OWQ196615:OWR196615 PGM196615:PGN196615 PQI196615:PQJ196615 QAE196615:QAF196615 QKA196615:QKB196615 QTW196615:QTX196615 RDS196615:RDT196615 RNO196615:RNP196615 RXK196615:RXL196615 SHG196615:SHH196615 SRC196615:SRD196615 TAY196615:TAZ196615 TKU196615:TKV196615 TUQ196615:TUR196615 UEM196615:UEN196615 UOI196615:UOJ196615 UYE196615:UYF196615 VIA196615:VIB196615 VRW196615:VRX196615 WBS196615:WBT196615 WLO196615:WLP196615 WVK196615:WVL196615 C262151:D262151 IY262151:IZ262151 SU262151:SV262151 ACQ262151:ACR262151 AMM262151:AMN262151 AWI262151:AWJ262151 BGE262151:BGF262151 BQA262151:BQB262151 BZW262151:BZX262151 CJS262151:CJT262151 CTO262151:CTP262151 DDK262151:DDL262151 DNG262151:DNH262151 DXC262151:DXD262151 EGY262151:EGZ262151 EQU262151:EQV262151 FAQ262151:FAR262151 FKM262151:FKN262151 FUI262151:FUJ262151 GEE262151:GEF262151 GOA262151:GOB262151 GXW262151:GXX262151 HHS262151:HHT262151 HRO262151:HRP262151 IBK262151:IBL262151 ILG262151:ILH262151 IVC262151:IVD262151 JEY262151:JEZ262151 JOU262151:JOV262151 JYQ262151:JYR262151 KIM262151:KIN262151 KSI262151:KSJ262151 LCE262151:LCF262151 LMA262151:LMB262151 LVW262151:LVX262151 MFS262151:MFT262151 MPO262151:MPP262151 MZK262151:MZL262151 NJG262151:NJH262151 NTC262151:NTD262151 OCY262151:OCZ262151 OMU262151:OMV262151 OWQ262151:OWR262151 PGM262151:PGN262151 PQI262151:PQJ262151 QAE262151:QAF262151 QKA262151:QKB262151 QTW262151:QTX262151 RDS262151:RDT262151 RNO262151:RNP262151 RXK262151:RXL262151 SHG262151:SHH262151 SRC262151:SRD262151 TAY262151:TAZ262151 TKU262151:TKV262151 TUQ262151:TUR262151 UEM262151:UEN262151 UOI262151:UOJ262151 UYE262151:UYF262151 VIA262151:VIB262151 VRW262151:VRX262151 WBS262151:WBT262151 WLO262151:WLP262151 WVK262151:WVL262151 C327687:D327687 IY327687:IZ327687 SU327687:SV327687 ACQ327687:ACR327687 AMM327687:AMN327687 AWI327687:AWJ327687 BGE327687:BGF327687 BQA327687:BQB327687 BZW327687:BZX327687 CJS327687:CJT327687 CTO327687:CTP327687 DDK327687:DDL327687 DNG327687:DNH327687 DXC327687:DXD327687 EGY327687:EGZ327687 EQU327687:EQV327687 FAQ327687:FAR327687 FKM327687:FKN327687 FUI327687:FUJ327687 GEE327687:GEF327687 GOA327687:GOB327687 GXW327687:GXX327687 HHS327687:HHT327687 HRO327687:HRP327687 IBK327687:IBL327687 ILG327687:ILH327687 IVC327687:IVD327687 JEY327687:JEZ327687 JOU327687:JOV327687 JYQ327687:JYR327687 KIM327687:KIN327687 KSI327687:KSJ327687 LCE327687:LCF327687 LMA327687:LMB327687 LVW327687:LVX327687 MFS327687:MFT327687 MPO327687:MPP327687 MZK327687:MZL327687 NJG327687:NJH327687 NTC327687:NTD327687 OCY327687:OCZ327687 OMU327687:OMV327687 OWQ327687:OWR327687 PGM327687:PGN327687 PQI327687:PQJ327687 QAE327687:QAF327687 QKA327687:QKB327687 QTW327687:QTX327687 RDS327687:RDT327687 RNO327687:RNP327687 RXK327687:RXL327687 SHG327687:SHH327687 SRC327687:SRD327687 TAY327687:TAZ327687 TKU327687:TKV327687 TUQ327687:TUR327687 UEM327687:UEN327687 UOI327687:UOJ327687 UYE327687:UYF327687 VIA327687:VIB327687 VRW327687:VRX327687 WBS327687:WBT327687 WLO327687:WLP327687 WVK327687:WVL327687 C393223:D393223 IY393223:IZ393223 SU393223:SV393223 ACQ393223:ACR393223 AMM393223:AMN393223 AWI393223:AWJ393223 BGE393223:BGF393223 BQA393223:BQB393223 BZW393223:BZX393223 CJS393223:CJT393223 CTO393223:CTP393223 DDK393223:DDL393223 DNG393223:DNH393223 DXC393223:DXD393223 EGY393223:EGZ393223 EQU393223:EQV393223 FAQ393223:FAR393223 FKM393223:FKN393223 FUI393223:FUJ393223 GEE393223:GEF393223 GOA393223:GOB393223 GXW393223:GXX393223 HHS393223:HHT393223 HRO393223:HRP393223 IBK393223:IBL393223 ILG393223:ILH393223 IVC393223:IVD393223 JEY393223:JEZ393223 JOU393223:JOV393223 JYQ393223:JYR393223 KIM393223:KIN393223 KSI393223:KSJ393223 LCE393223:LCF393223 LMA393223:LMB393223 LVW393223:LVX393223 MFS393223:MFT393223 MPO393223:MPP393223 MZK393223:MZL393223 NJG393223:NJH393223 NTC393223:NTD393223 OCY393223:OCZ393223 OMU393223:OMV393223 OWQ393223:OWR393223 PGM393223:PGN393223 PQI393223:PQJ393223 QAE393223:QAF393223 QKA393223:QKB393223 QTW393223:QTX393223 RDS393223:RDT393223 RNO393223:RNP393223 RXK393223:RXL393223 SHG393223:SHH393223 SRC393223:SRD393223 TAY393223:TAZ393223 TKU393223:TKV393223 TUQ393223:TUR393223 UEM393223:UEN393223 UOI393223:UOJ393223 UYE393223:UYF393223 VIA393223:VIB393223 VRW393223:VRX393223 WBS393223:WBT393223 WLO393223:WLP393223 WVK393223:WVL393223 C458759:D458759 IY458759:IZ458759 SU458759:SV458759 ACQ458759:ACR458759 AMM458759:AMN458759 AWI458759:AWJ458759 BGE458759:BGF458759 BQA458759:BQB458759 BZW458759:BZX458759 CJS458759:CJT458759 CTO458759:CTP458759 DDK458759:DDL458759 DNG458759:DNH458759 DXC458759:DXD458759 EGY458759:EGZ458759 EQU458759:EQV458759 FAQ458759:FAR458759 FKM458759:FKN458759 FUI458759:FUJ458759 GEE458759:GEF458759 GOA458759:GOB458759 GXW458759:GXX458759 HHS458759:HHT458759 HRO458759:HRP458759 IBK458759:IBL458759 ILG458759:ILH458759 IVC458759:IVD458759 JEY458759:JEZ458759 JOU458759:JOV458759 JYQ458759:JYR458759 KIM458759:KIN458759 KSI458759:KSJ458759 LCE458759:LCF458759 LMA458759:LMB458759 LVW458759:LVX458759 MFS458759:MFT458759 MPO458759:MPP458759 MZK458759:MZL458759 NJG458759:NJH458759 NTC458759:NTD458759 OCY458759:OCZ458759 OMU458759:OMV458759 OWQ458759:OWR458759 PGM458759:PGN458759 PQI458759:PQJ458759 QAE458759:QAF458759 QKA458759:QKB458759 QTW458759:QTX458759 RDS458759:RDT458759 RNO458759:RNP458759 RXK458759:RXL458759 SHG458759:SHH458759 SRC458759:SRD458759 TAY458759:TAZ458759 TKU458759:TKV458759 TUQ458759:TUR458759 UEM458759:UEN458759 UOI458759:UOJ458759 UYE458759:UYF458759 VIA458759:VIB458759 VRW458759:VRX458759 WBS458759:WBT458759 WLO458759:WLP458759 WVK458759:WVL458759 C524295:D524295 IY524295:IZ524295 SU524295:SV524295 ACQ524295:ACR524295 AMM524295:AMN524295 AWI524295:AWJ524295 BGE524295:BGF524295 BQA524295:BQB524295 BZW524295:BZX524295 CJS524295:CJT524295 CTO524295:CTP524295 DDK524295:DDL524295 DNG524295:DNH524295 DXC524295:DXD524295 EGY524295:EGZ524295 EQU524295:EQV524295 FAQ524295:FAR524295 FKM524295:FKN524295 FUI524295:FUJ524295 GEE524295:GEF524295 GOA524295:GOB524295 GXW524295:GXX524295 HHS524295:HHT524295 HRO524295:HRP524295 IBK524295:IBL524295 ILG524295:ILH524295 IVC524295:IVD524295 JEY524295:JEZ524295 JOU524295:JOV524295 JYQ524295:JYR524295 KIM524295:KIN524295 KSI524295:KSJ524295 LCE524295:LCF524295 LMA524295:LMB524295 LVW524295:LVX524295 MFS524295:MFT524295 MPO524295:MPP524295 MZK524295:MZL524295 NJG524295:NJH524295 NTC524295:NTD524295 OCY524295:OCZ524295 OMU524295:OMV524295 OWQ524295:OWR524295 PGM524295:PGN524295 PQI524295:PQJ524295 QAE524295:QAF524295 QKA524295:QKB524295 QTW524295:QTX524295 RDS524295:RDT524295 RNO524295:RNP524295 RXK524295:RXL524295 SHG524295:SHH524295 SRC524295:SRD524295 TAY524295:TAZ524295 TKU524295:TKV524295 TUQ524295:TUR524295 UEM524295:UEN524295 UOI524295:UOJ524295 UYE524295:UYF524295 VIA524295:VIB524295 VRW524295:VRX524295 WBS524295:WBT524295 WLO524295:WLP524295 WVK524295:WVL524295 C589831:D589831 IY589831:IZ589831 SU589831:SV589831 ACQ589831:ACR589831 AMM589831:AMN589831 AWI589831:AWJ589831 BGE589831:BGF589831 BQA589831:BQB589831 BZW589831:BZX589831 CJS589831:CJT589831 CTO589831:CTP589831 DDK589831:DDL589831 DNG589831:DNH589831 DXC589831:DXD589831 EGY589831:EGZ589831 EQU589831:EQV589831 FAQ589831:FAR589831 FKM589831:FKN589831 FUI589831:FUJ589831 GEE589831:GEF589831 GOA589831:GOB589831 GXW589831:GXX589831 HHS589831:HHT589831 HRO589831:HRP589831 IBK589831:IBL589831 ILG589831:ILH589831 IVC589831:IVD589831 JEY589831:JEZ589831 JOU589831:JOV589831 JYQ589831:JYR589831 KIM589831:KIN589831 KSI589831:KSJ589831 LCE589831:LCF589831 LMA589831:LMB589831 LVW589831:LVX589831 MFS589831:MFT589831 MPO589831:MPP589831 MZK589831:MZL589831 NJG589831:NJH589831 NTC589831:NTD589831 OCY589831:OCZ589831 OMU589831:OMV589831 OWQ589831:OWR589831 PGM589831:PGN589831 PQI589831:PQJ589831 QAE589831:QAF589831 QKA589831:QKB589831 QTW589831:QTX589831 RDS589831:RDT589831 RNO589831:RNP589831 RXK589831:RXL589831 SHG589831:SHH589831 SRC589831:SRD589831 TAY589831:TAZ589831 TKU589831:TKV589831 TUQ589831:TUR589831 UEM589831:UEN589831 UOI589831:UOJ589831 UYE589831:UYF589831 VIA589831:VIB589831 VRW589831:VRX589831 WBS589831:WBT589831 WLO589831:WLP589831 WVK589831:WVL589831 C655367:D655367 IY655367:IZ655367 SU655367:SV655367 ACQ655367:ACR655367 AMM655367:AMN655367 AWI655367:AWJ655367 BGE655367:BGF655367 BQA655367:BQB655367 BZW655367:BZX655367 CJS655367:CJT655367 CTO655367:CTP655367 DDK655367:DDL655367 DNG655367:DNH655367 DXC655367:DXD655367 EGY655367:EGZ655367 EQU655367:EQV655367 FAQ655367:FAR655367 FKM655367:FKN655367 FUI655367:FUJ655367 GEE655367:GEF655367 GOA655367:GOB655367 GXW655367:GXX655367 HHS655367:HHT655367 HRO655367:HRP655367 IBK655367:IBL655367 ILG655367:ILH655367 IVC655367:IVD655367 JEY655367:JEZ655367 JOU655367:JOV655367 JYQ655367:JYR655367 KIM655367:KIN655367 KSI655367:KSJ655367 LCE655367:LCF655367 LMA655367:LMB655367 LVW655367:LVX655367 MFS655367:MFT655367 MPO655367:MPP655367 MZK655367:MZL655367 NJG655367:NJH655367 NTC655367:NTD655367 OCY655367:OCZ655367 OMU655367:OMV655367 OWQ655367:OWR655367 PGM655367:PGN655367 PQI655367:PQJ655367 QAE655367:QAF655367 QKA655367:QKB655367 QTW655367:QTX655367 RDS655367:RDT655367 RNO655367:RNP655367 RXK655367:RXL655367 SHG655367:SHH655367 SRC655367:SRD655367 TAY655367:TAZ655367 TKU655367:TKV655367 TUQ655367:TUR655367 UEM655367:UEN655367 UOI655367:UOJ655367 UYE655367:UYF655367 VIA655367:VIB655367 VRW655367:VRX655367 WBS655367:WBT655367 WLO655367:WLP655367 WVK655367:WVL655367 C720903:D720903 IY720903:IZ720903 SU720903:SV720903 ACQ720903:ACR720903 AMM720903:AMN720903 AWI720903:AWJ720903 BGE720903:BGF720903 BQA720903:BQB720903 BZW720903:BZX720903 CJS720903:CJT720903 CTO720903:CTP720903 DDK720903:DDL720903 DNG720903:DNH720903 DXC720903:DXD720903 EGY720903:EGZ720903 EQU720903:EQV720903 FAQ720903:FAR720903 FKM720903:FKN720903 FUI720903:FUJ720903 GEE720903:GEF720903 GOA720903:GOB720903 GXW720903:GXX720903 HHS720903:HHT720903 HRO720903:HRP720903 IBK720903:IBL720903 ILG720903:ILH720903 IVC720903:IVD720903 JEY720903:JEZ720903 JOU720903:JOV720903 JYQ720903:JYR720903 KIM720903:KIN720903 KSI720903:KSJ720903 LCE720903:LCF720903 LMA720903:LMB720903 LVW720903:LVX720903 MFS720903:MFT720903 MPO720903:MPP720903 MZK720903:MZL720903 NJG720903:NJH720903 NTC720903:NTD720903 OCY720903:OCZ720903 OMU720903:OMV720903 OWQ720903:OWR720903 PGM720903:PGN720903 PQI720903:PQJ720903 QAE720903:QAF720903 QKA720903:QKB720903 QTW720903:QTX720903 RDS720903:RDT720903 RNO720903:RNP720903 RXK720903:RXL720903 SHG720903:SHH720903 SRC720903:SRD720903 TAY720903:TAZ720903 TKU720903:TKV720903 TUQ720903:TUR720903 UEM720903:UEN720903 UOI720903:UOJ720903 UYE720903:UYF720903 VIA720903:VIB720903 VRW720903:VRX720903 WBS720903:WBT720903 WLO720903:WLP720903 WVK720903:WVL720903 C786439:D786439 IY786439:IZ786439 SU786439:SV786439 ACQ786439:ACR786439 AMM786439:AMN786439 AWI786439:AWJ786439 BGE786439:BGF786439 BQA786439:BQB786439 BZW786439:BZX786439 CJS786439:CJT786439 CTO786439:CTP786439 DDK786439:DDL786439 DNG786439:DNH786439 DXC786439:DXD786439 EGY786439:EGZ786439 EQU786439:EQV786439 FAQ786439:FAR786439 FKM786439:FKN786439 FUI786439:FUJ786439 GEE786439:GEF786439 GOA786439:GOB786439 GXW786439:GXX786439 HHS786439:HHT786439 HRO786439:HRP786439 IBK786439:IBL786439 ILG786439:ILH786439 IVC786439:IVD786439 JEY786439:JEZ786439 JOU786439:JOV786439 JYQ786439:JYR786439 KIM786439:KIN786439 KSI786439:KSJ786439 LCE786439:LCF786439 LMA786439:LMB786439 LVW786439:LVX786439 MFS786439:MFT786439 MPO786439:MPP786439 MZK786439:MZL786439 NJG786439:NJH786439 NTC786439:NTD786439 OCY786439:OCZ786439 OMU786439:OMV786439 OWQ786439:OWR786439 PGM786439:PGN786439 PQI786439:PQJ786439 QAE786439:QAF786439 QKA786439:QKB786439 QTW786439:QTX786439 RDS786439:RDT786439 RNO786439:RNP786439 RXK786439:RXL786439 SHG786439:SHH786439 SRC786439:SRD786439 TAY786439:TAZ786439 TKU786439:TKV786439 TUQ786439:TUR786439 UEM786439:UEN786439 UOI786439:UOJ786439 UYE786439:UYF786439 VIA786439:VIB786439 VRW786439:VRX786439 WBS786439:WBT786439 WLO786439:WLP786439 WVK786439:WVL786439 C851975:D851975 IY851975:IZ851975 SU851975:SV851975 ACQ851975:ACR851975 AMM851975:AMN851975 AWI851975:AWJ851975 BGE851975:BGF851975 BQA851975:BQB851975 BZW851975:BZX851975 CJS851975:CJT851975 CTO851975:CTP851975 DDK851975:DDL851975 DNG851975:DNH851975 DXC851975:DXD851975 EGY851975:EGZ851975 EQU851975:EQV851975 FAQ851975:FAR851975 FKM851975:FKN851975 FUI851975:FUJ851975 GEE851975:GEF851975 GOA851975:GOB851975 GXW851975:GXX851975 HHS851975:HHT851975 HRO851975:HRP851975 IBK851975:IBL851975 ILG851975:ILH851975 IVC851975:IVD851975 JEY851975:JEZ851975 JOU851975:JOV851975 JYQ851975:JYR851975 KIM851975:KIN851975 KSI851975:KSJ851975 LCE851975:LCF851975 LMA851975:LMB851975 LVW851975:LVX851975 MFS851975:MFT851975 MPO851975:MPP851975 MZK851975:MZL851975 NJG851975:NJH851975 NTC851975:NTD851975 OCY851975:OCZ851975 OMU851975:OMV851975 OWQ851975:OWR851975 PGM851975:PGN851975 PQI851975:PQJ851975 QAE851975:QAF851975 QKA851975:QKB851975 QTW851975:QTX851975 RDS851975:RDT851975 RNO851975:RNP851975 RXK851975:RXL851975 SHG851975:SHH851975 SRC851975:SRD851975 TAY851975:TAZ851975 TKU851975:TKV851975 TUQ851975:TUR851975 UEM851975:UEN851975 UOI851975:UOJ851975 UYE851975:UYF851975 VIA851975:VIB851975 VRW851975:VRX851975 WBS851975:WBT851975 WLO851975:WLP851975 WVK851975:WVL851975 C917511:D917511 IY917511:IZ917511 SU917511:SV917511 ACQ917511:ACR917511 AMM917511:AMN917511 AWI917511:AWJ917511 BGE917511:BGF917511 BQA917511:BQB917511 BZW917511:BZX917511 CJS917511:CJT917511 CTO917511:CTP917511 DDK917511:DDL917511 DNG917511:DNH917511 DXC917511:DXD917511 EGY917511:EGZ917511 EQU917511:EQV917511 FAQ917511:FAR917511 FKM917511:FKN917511 FUI917511:FUJ917511 GEE917511:GEF917511 GOA917511:GOB917511 GXW917511:GXX917511 HHS917511:HHT917511 HRO917511:HRP917511 IBK917511:IBL917511 ILG917511:ILH917511 IVC917511:IVD917511 JEY917511:JEZ917511 JOU917511:JOV917511 JYQ917511:JYR917511 KIM917511:KIN917511 KSI917511:KSJ917511 LCE917511:LCF917511 LMA917511:LMB917511 LVW917511:LVX917511 MFS917511:MFT917511 MPO917511:MPP917511 MZK917511:MZL917511 NJG917511:NJH917511 NTC917511:NTD917511 OCY917511:OCZ917511 OMU917511:OMV917511 OWQ917511:OWR917511 PGM917511:PGN917511 PQI917511:PQJ917511 QAE917511:QAF917511 QKA917511:QKB917511 QTW917511:QTX917511 RDS917511:RDT917511 RNO917511:RNP917511 RXK917511:RXL917511 SHG917511:SHH917511 SRC917511:SRD917511 TAY917511:TAZ917511 TKU917511:TKV917511 TUQ917511:TUR917511 UEM917511:UEN917511 UOI917511:UOJ917511 UYE917511:UYF917511 VIA917511:VIB917511 VRW917511:VRX917511 WBS917511:WBT917511 WLO917511:WLP917511 WVK917511:WVL917511 C983047:D983047 IY983047:IZ983047 SU983047:SV983047 ACQ983047:ACR983047 AMM983047:AMN983047 AWI983047:AWJ983047 BGE983047:BGF983047 BQA983047:BQB983047 BZW983047:BZX983047 CJS983047:CJT983047 CTO983047:CTP983047 DDK983047:DDL983047 DNG983047:DNH983047 DXC983047:DXD983047 EGY983047:EGZ983047 EQU983047:EQV983047 FAQ983047:FAR983047 FKM983047:FKN983047 FUI983047:FUJ983047 GEE983047:GEF983047 GOA983047:GOB983047 GXW983047:GXX983047 HHS983047:HHT983047 HRO983047:HRP983047 IBK983047:IBL983047 ILG983047:ILH983047 IVC983047:IVD983047 JEY983047:JEZ983047 JOU983047:JOV983047 JYQ983047:JYR983047 KIM983047:KIN983047 KSI983047:KSJ983047 LCE983047:LCF983047 LMA983047:LMB983047 LVW983047:LVX983047 MFS983047:MFT983047 MPO983047:MPP983047 MZK983047:MZL983047 NJG983047:NJH983047 NTC983047:NTD983047 OCY983047:OCZ983047 OMU983047:OMV983047 OWQ983047:OWR983047 PGM983047:PGN983047 PQI983047:PQJ983047 QAE983047:QAF983047 QKA983047:QKB983047 QTW983047:QTX983047 RDS983047:RDT983047 RNO983047:RNP983047 RXK983047:RXL983047 SHG983047:SHH983047 SRC983047:SRD983047 TAY983047:TAZ983047 TKU983047:TKV983047 TUQ983047:TUR983047 UEM983047:UEN983047 UOI983047:UOJ983047 UYE983047:UYF983047 VIA983047:VIB983047 VRW983047:VRX983047 WBS983047:WBT983047 WLO983047:WLP983047 WVK983047:WVL983047 C40:D41 IY41:IZ41 SU41:SV41 ACQ41:ACR41 AMM41:AMN41 AWI41:AWJ41 BGE41:BGF41 BQA41:BQB41 BZW41:BZX41 CJS41:CJT41 CTO41:CTP41 DDK41:DDL41 DNG41:DNH41 DXC41:DXD41 EGY41:EGZ41 EQU41:EQV41 FAQ41:FAR41 FKM41:FKN41 FUI41:FUJ41 GEE41:GEF41 GOA41:GOB41 GXW41:GXX41 HHS41:HHT41 HRO41:HRP41 IBK41:IBL41 ILG41:ILH41 IVC41:IVD41 JEY41:JEZ41 JOU41:JOV41 JYQ41:JYR41 KIM41:KIN41 KSI41:KSJ41 LCE41:LCF41 LMA41:LMB41 LVW41:LVX41 MFS41:MFT41 MPO41:MPP41 MZK41:MZL41 NJG41:NJH41 NTC41:NTD41 OCY41:OCZ41 OMU41:OMV41 OWQ41:OWR41 PGM41:PGN41 PQI41:PQJ41 QAE41:QAF41 QKA41:QKB41 QTW41:QTX41 RDS41:RDT41 RNO41:RNP41 RXK41:RXL41 SHG41:SHH41 SRC41:SRD41 TAY41:TAZ41 TKU41:TKV41 TUQ41:TUR41 UEM41:UEN41 UOI41:UOJ41 UYE41:UYF41 VIA41:VIB41 VRW41:VRX41 WBS41:WBT41 WLO41:WLP41 WVK41:WVL41 C65571:D65571 IY65571:IZ65571 SU65571:SV65571 ACQ65571:ACR65571 AMM65571:AMN65571 AWI65571:AWJ65571 BGE65571:BGF65571 BQA65571:BQB65571 BZW65571:BZX65571 CJS65571:CJT65571 CTO65571:CTP65571 DDK65571:DDL65571 DNG65571:DNH65571 DXC65571:DXD65571 EGY65571:EGZ65571 EQU65571:EQV65571 FAQ65571:FAR65571 FKM65571:FKN65571 FUI65571:FUJ65571 GEE65571:GEF65571 GOA65571:GOB65571 GXW65571:GXX65571 HHS65571:HHT65571 HRO65571:HRP65571 IBK65571:IBL65571 ILG65571:ILH65571 IVC65571:IVD65571 JEY65571:JEZ65571 JOU65571:JOV65571 JYQ65571:JYR65571 KIM65571:KIN65571 KSI65571:KSJ65571 LCE65571:LCF65571 LMA65571:LMB65571 LVW65571:LVX65571 MFS65571:MFT65571 MPO65571:MPP65571 MZK65571:MZL65571 NJG65571:NJH65571 NTC65571:NTD65571 OCY65571:OCZ65571 OMU65571:OMV65571 OWQ65571:OWR65571 PGM65571:PGN65571 PQI65571:PQJ65571 QAE65571:QAF65571 QKA65571:QKB65571 QTW65571:QTX65571 RDS65571:RDT65571 RNO65571:RNP65571 RXK65571:RXL65571 SHG65571:SHH65571 SRC65571:SRD65571 TAY65571:TAZ65571 TKU65571:TKV65571 TUQ65571:TUR65571 UEM65571:UEN65571 UOI65571:UOJ65571 UYE65571:UYF65571 VIA65571:VIB65571 VRW65571:VRX65571 WBS65571:WBT65571 WLO65571:WLP65571 WVK65571:WVL65571 C131107:D131107 IY131107:IZ131107 SU131107:SV131107 ACQ131107:ACR131107 AMM131107:AMN131107 AWI131107:AWJ131107 BGE131107:BGF131107 BQA131107:BQB131107 BZW131107:BZX131107 CJS131107:CJT131107 CTO131107:CTP131107 DDK131107:DDL131107 DNG131107:DNH131107 DXC131107:DXD131107 EGY131107:EGZ131107 EQU131107:EQV131107 FAQ131107:FAR131107 FKM131107:FKN131107 FUI131107:FUJ131107 GEE131107:GEF131107 GOA131107:GOB131107 GXW131107:GXX131107 HHS131107:HHT131107 HRO131107:HRP131107 IBK131107:IBL131107 ILG131107:ILH131107 IVC131107:IVD131107 JEY131107:JEZ131107 JOU131107:JOV131107 JYQ131107:JYR131107 KIM131107:KIN131107 KSI131107:KSJ131107 LCE131107:LCF131107 LMA131107:LMB131107 LVW131107:LVX131107 MFS131107:MFT131107 MPO131107:MPP131107 MZK131107:MZL131107 NJG131107:NJH131107 NTC131107:NTD131107 OCY131107:OCZ131107 OMU131107:OMV131107 OWQ131107:OWR131107 PGM131107:PGN131107 PQI131107:PQJ131107 QAE131107:QAF131107 QKA131107:QKB131107 QTW131107:QTX131107 RDS131107:RDT131107 RNO131107:RNP131107 RXK131107:RXL131107 SHG131107:SHH131107 SRC131107:SRD131107 TAY131107:TAZ131107 TKU131107:TKV131107 TUQ131107:TUR131107 UEM131107:UEN131107 UOI131107:UOJ131107 UYE131107:UYF131107 VIA131107:VIB131107 VRW131107:VRX131107 WBS131107:WBT131107 WLO131107:WLP131107 WVK131107:WVL131107 C196643:D196643 IY196643:IZ196643 SU196643:SV196643 ACQ196643:ACR196643 AMM196643:AMN196643 AWI196643:AWJ196643 BGE196643:BGF196643 BQA196643:BQB196643 BZW196643:BZX196643 CJS196643:CJT196643 CTO196643:CTP196643 DDK196643:DDL196643 DNG196643:DNH196643 DXC196643:DXD196643 EGY196643:EGZ196643 EQU196643:EQV196643 FAQ196643:FAR196643 FKM196643:FKN196643 FUI196643:FUJ196643 GEE196643:GEF196643 GOA196643:GOB196643 GXW196643:GXX196643 HHS196643:HHT196643 HRO196643:HRP196643 IBK196643:IBL196643 ILG196643:ILH196643 IVC196643:IVD196643 JEY196643:JEZ196643 JOU196643:JOV196643 JYQ196643:JYR196643 KIM196643:KIN196643 KSI196643:KSJ196643 LCE196643:LCF196643 LMA196643:LMB196643 LVW196643:LVX196643 MFS196643:MFT196643 MPO196643:MPP196643 MZK196643:MZL196643 NJG196643:NJH196643 NTC196643:NTD196643 OCY196643:OCZ196643 OMU196643:OMV196643 OWQ196643:OWR196643 PGM196643:PGN196643 PQI196643:PQJ196643 QAE196643:QAF196643 QKA196643:QKB196643 QTW196643:QTX196643 RDS196643:RDT196643 RNO196643:RNP196643 RXK196643:RXL196643 SHG196643:SHH196643 SRC196643:SRD196643 TAY196643:TAZ196643 TKU196643:TKV196643 TUQ196643:TUR196643 UEM196643:UEN196643 UOI196643:UOJ196643 UYE196643:UYF196643 VIA196643:VIB196643 VRW196643:VRX196643 WBS196643:WBT196643 WLO196643:WLP196643 WVK196643:WVL196643 C262179:D262179 IY262179:IZ262179 SU262179:SV262179 ACQ262179:ACR262179 AMM262179:AMN262179 AWI262179:AWJ262179 BGE262179:BGF262179 BQA262179:BQB262179 BZW262179:BZX262179 CJS262179:CJT262179 CTO262179:CTP262179 DDK262179:DDL262179 DNG262179:DNH262179 DXC262179:DXD262179 EGY262179:EGZ262179 EQU262179:EQV262179 FAQ262179:FAR262179 FKM262179:FKN262179 FUI262179:FUJ262179 GEE262179:GEF262179 GOA262179:GOB262179 GXW262179:GXX262179 HHS262179:HHT262179 HRO262179:HRP262179 IBK262179:IBL262179 ILG262179:ILH262179 IVC262179:IVD262179 JEY262179:JEZ262179 JOU262179:JOV262179 JYQ262179:JYR262179 KIM262179:KIN262179 KSI262179:KSJ262179 LCE262179:LCF262179 LMA262179:LMB262179 LVW262179:LVX262179 MFS262179:MFT262179 MPO262179:MPP262179 MZK262179:MZL262179 NJG262179:NJH262179 NTC262179:NTD262179 OCY262179:OCZ262179 OMU262179:OMV262179 OWQ262179:OWR262179 PGM262179:PGN262179 PQI262179:PQJ262179 QAE262179:QAF262179 QKA262179:QKB262179 QTW262179:QTX262179 RDS262179:RDT262179 RNO262179:RNP262179 RXK262179:RXL262179 SHG262179:SHH262179 SRC262179:SRD262179 TAY262179:TAZ262179 TKU262179:TKV262179 TUQ262179:TUR262179 UEM262179:UEN262179 UOI262179:UOJ262179 UYE262179:UYF262179 VIA262179:VIB262179 VRW262179:VRX262179 WBS262179:WBT262179 WLO262179:WLP262179 WVK262179:WVL262179 C327715:D327715 IY327715:IZ327715 SU327715:SV327715 ACQ327715:ACR327715 AMM327715:AMN327715 AWI327715:AWJ327715 BGE327715:BGF327715 BQA327715:BQB327715 BZW327715:BZX327715 CJS327715:CJT327715 CTO327715:CTP327715 DDK327715:DDL327715 DNG327715:DNH327715 DXC327715:DXD327715 EGY327715:EGZ327715 EQU327715:EQV327715 FAQ327715:FAR327715 FKM327715:FKN327715 FUI327715:FUJ327715 GEE327715:GEF327715 GOA327715:GOB327715 GXW327715:GXX327715 HHS327715:HHT327715 HRO327715:HRP327715 IBK327715:IBL327715 ILG327715:ILH327715 IVC327715:IVD327715 JEY327715:JEZ327715 JOU327715:JOV327715 JYQ327715:JYR327715 KIM327715:KIN327715 KSI327715:KSJ327715 LCE327715:LCF327715 LMA327715:LMB327715 LVW327715:LVX327715 MFS327715:MFT327715 MPO327715:MPP327715 MZK327715:MZL327715 NJG327715:NJH327715 NTC327715:NTD327715 OCY327715:OCZ327715 OMU327715:OMV327715 OWQ327715:OWR327715 PGM327715:PGN327715 PQI327715:PQJ327715 QAE327715:QAF327715 QKA327715:QKB327715 QTW327715:QTX327715 RDS327715:RDT327715 RNO327715:RNP327715 RXK327715:RXL327715 SHG327715:SHH327715 SRC327715:SRD327715 TAY327715:TAZ327715 TKU327715:TKV327715 TUQ327715:TUR327715 UEM327715:UEN327715 UOI327715:UOJ327715 UYE327715:UYF327715 VIA327715:VIB327715 VRW327715:VRX327715 WBS327715:WBT327715 WLO327715:WLP327715 WVK327715:WVL327715 C393251:D393251 IY393251:IZ393251 SU393251:SV393251 ACQ393251:ACR393251 AMM393251:AMN393251 AWI393251:AWJ393251 BGE393251:BGF393251 BQA393251:BQB393251 BZW393251:BZX393251 CJS393251:CJT393251 CTO393251:CTP393251 DDK393251:DDL393251 DNG393251:DNH393251 DXC393251:DXD393251 EGY393251:EGZ393251 EQU393251:EQV393251 FAQ393251:FAR393251 FKM393251:FKN393251 FUI393251:FUJ393251 GEE393251:GEF393251 GOA393251:GOB393251 GXW393251:GXX393251 HHS393251:HHT393251 HRO393251:HRP393251 IBK393251:IBL393251 ILG393251:ILH393251 IVC393251:IVD393251 JEY393251:JEZ393251 JOU393251:JOV393251 JYQ393251:JYR393251 KIM393251:KIN393251 KSI393251:KSJ393251 LCE393251:LCF393251 LMA393251:LMB393251 LVW393251:LVX393251 MFS393251:MFT393251 MPO393251:MPP393251 MZK393251:MZL393251 NJG393251:NJH393251 NTC393251:NTD393251 OCY393251:OCZ393251 OMU393251:OMV393251 OWQ393251:OWR393251 PGM393251:PGN393251 PQI393251:PQJ393251 QAE393251:QAF393251 QKA393251:QKB393251 QTW393251:QTX393251 RDS393251:RDT393251 RNO393251:RNP393251 RXK393251:RXL393251 SHG393251:SHH393251 SRC393251:SRD393251 TAY393251:TAZ393251 TKU393251:TKV393251 TUQ393251:TUR393251 UEM393251:UEN393251 UOI393251:UOJ393251 UYE393251:UYF393251 VIA393251:VIB393251 VRW393251:VRX393251 WBS393251:WBT393251 WLO393251:WLP393251 WVK393251:WVL393251 C458787:D458787 IY458787:IZ458787 SU458787:SV458787 ACQ458787:ACR458787 AMM458787:AMN458787 AWI458787:AWJ458787 BGE458787:BGF458787 BQA458787:BQB458787 BZW458787:BZX458787 CJS458787:CJT458787 CTO458787:CTP458787 DDK458787:DDL458787 DNG458787:DNH458787 DXC458787:DXD458787 EGY458787:EGZ458787 EQU458787:EQV458787 FAQ458787:FAR458787 FKM458787:FKN458787 FUI458787:FUJ458787 GEE458787:GEF458787 GOA458787:GOB458787 GXW458787:GXX458787 HHS458787:HHT458787 HRO458787:HRP458787 IBK458787:IBL458787 ILG458787:ILH458787 IVC458787:IVD458787 JEY458787:JEZ458787 JOU458787:JOV458787 JYQ458787:JYR458787 KIM458787:KIN458787 KSI458787:KSJ458787 LCE458787:LCF458787 LMA458787:LMB458787 LVW458787:LVX458787 MFS458787:MFT458787 MPO458787:MPP458787 MZK458787:MZL458787 NJG458787:NJH458787 NTC458787:NTD458787 OCY458787:OCZ458787 OMU458787:OMV458787 OWQ458787:OWR458787 PGM458787:PGN458787 PQI458787:PQJ458787 QAE458787:QAF458787 QKA458787:QKB458787 QTW458787:QTX458787 RDS458787:RDT458787 RNO458787:RNP458787 RXK458787:RXL458787 SHG458787:SHH458787 SRC458787:SRD458787 TAY458787:TAZ458787 TKU458787:TKV458787 TUQ458787:TUR458787 UEM458787:UEN458787 UOI458787:UOJ458787 UYE458787:UYF458787 VIA458787:VIB458787 VRW458787:VRX458787 WBS458787:WBT458787 WLO458787:WLP458787 WVK458787:WVL458787 C524323:D524323 IY524323:IZ524323 SU524323:SV524323 ACQ524323:ACR524323 AMM524323:AMN524323 AWI524323:AWJ524323 BGE524323:BGF524323 BQA524323:BQB524323 BZW524323:BZX524323 CJS524323:CJT524323 CTO524323:CTP524323 DDK524323:DDL524323 DNG524323:DNH524323 DXC524323:DXD524323 EGY524323:EGZ524323 EQU524323:EQV524323 FAQ524323:FAR524323 FKM524323:FKN524323 FUI524323:FUJ524323 GEE524323:GEF524323 GOA524323:GOB524323 GXW524323:GXX524323 HHS524323:HHT524323 HRO524323:HRP524323 IBK524323:IBL524323 ILG524323:ILH524323 IVC524323:IVD524323 JEY524323:JEZ524323 JOU524323:JOV524323 JYQ524323:JYR524323 KIM524323:KIN524323 KSI524323:KSJ524323 LCE524323:LCF524323 LMA524323:LMB524323 LVW524323:LVX524323 MFS524323:MFT524323 MPO524323:MPP524323 MZK524323:MZL524323 NJG524323:NJH524323 NTC524323:NTD524323 OCY524323:OCZ524323 OMU524323:OMV524323 OWQ524323:OWR524323 PGM524323:PGN524323 PQI524323:PQJ524323 QAE524323:QAF524323 QKA524323:QKB524323 QTW524323:QTX524323 RDS524323:RDT524323 RNO524323:RNP524323 RXK524323:RXL524323 SHG524323:SHH524323 SRC524323:SRD524323 TAY524323:TAZ524323 TKU524323:TKV524323 TUQ524323:TUR524323 UEM524323:UEN524323 UOI524323:UOJ524323 UYE524323:UYF524323 VIA524323:VIB524323 VRW524323:VRX524323 WBS524323:WBT524323 WLO524323:WLP524323 WVK524323:WVL524323 C589859:D589859 IY589859:IZ589859 SU589859:SV589859 ACQ589859:ACR589859 AMM589859:AMN589859 AWI589859:AWJ589859 BGE589859:BGF589859 BQA589859:BQB589859 BZW589859:BZX589859 CJS589859:CJT589859 CTO589859:CTP589859 DDK589859:DDL589859 DNG589859:DNH589859 DXC589859:DXD589859 EGY589859:EGZ589859 EQU589859:EQV589859 FAQ589859:FAR589859 FKM589859:FKN589859 FUI589859:FUJ589859 GEE589859:GEF589859 GOA589859:GOB589859 GXW589859:GXX589859 HHS589859:HHT589859 HRO589859:HRP589859 IBK589859:IBL589859 ILG589859:ILH589859 IVC589859:IVD589859 JEY589859:JEZ589859 JOU589859:JOV589859 JYQ589859:JYR589859 KIM589859:KIN589859 KSI589859:KSJ589859 LCE589859:LCF589859 LMA589859:LMB589859 LVW589859:LVX589859 MFS589859:MFT589859 MPO589859:MPP589859 MZK589859:MZL589859 NJG589859:NJH589859 NTC589859:NTD589859 OCY589859:OCZ589859 OMU589859:OMV589859 OWQ589859:OWR589859 PGM589859:PGN589859 PQI589859:PQJ589859 QAE589859:QAF589859 QKA589859:QKB589859 QTW589859:QTX589859 RDS589859:RDT589859 RNO589859:RNP589859 RXK589859:RXL589859 SHG589859:SHH589859 SRC589859:SRD589859 TAY589859:TAZ589859 TKU589859:TKV589859 TUQ589859:TUR589859 UEM589859:UEN589859 UOI589859:UOJ589859 UYE589859:UYF589859 VIA589859:VIB589859 VRW589859:VRX589859 WBS589859:WBT589859 WLO589859:WLP589859 WVK589859:WVL589859 C655395:D655395 IY655395:IZ655395 SU655395:SV655395 ACQ655395:ACR655395 AMM655395:AMN655395 AWI655395:AWJ655395 BGE655395:BGF655395 BQA655395:BQB655395 BZW655395:BZX655395 CJS655395:CJT655395 CTO655395:CTP655395 DDK655395:DDL655395 DNG655395:DNH655395 DXC655395:DXD655395 EGY655395:EGZ655395 EQU655395:EQV655395 FAQ655395:FAR655395 FKM655395:FKN655395 FUI655395:FUJ655395 GEE655395:GEF655395 GOA655395:GOB655395 GXW655395:GXX655395 HHS655395:HHT655395 HRO655395:HRP655395 IBK655395:IBL655395 ILG655395:ILH655395 IVC655395:IVD655395 JEY655395:JEZ655395 JOU655395:JOV655395 JYQ655395:JYR655395 KIM655395:KIN655395 KSI655395:KSJ655395 LCE655395:LCF655395 LMA655395:LMB655395 LVW655395:LVX655395 MFS655395:MFT655395 MPO655395:MPP655395 MZK655395:MZL655395 NJG655395:NJH655395 NTC655395:NTD655395 OCY655395:OCZ655395 OMU655395:OMV655395 OWQ655395:OWR655395 PGM655395:PGN655395 PQI655395:PQJ655395 QAE655395:QAF655395 QKA655395:QKB655395 QTW655395:QTX655395 RDS655395:RDT655395 RNO655395:RNP655395 RXK655395:RXL655395 SHG655395:SHH655395 SRC655395:SRD655395 TAY655395:TAZ655395 TKU655395:TKV655395 TUQ655395:TUR655395 UEM655395:UEN655395 UOI655395:UOJ655395 UYE655395:UYF655395 VIA655395:VIB655395 VRW655395:VRX655395 WBS655395:WBT655395 WLO655395:WLP655395 WVK655395:WVL655395 C720931:D720931 IY720931:IZ720931 SU720931:SV720931 ACQ720931:ACR720931 AMM720931:AMN720931 AWI720931:AWJ720931 BGE720931:BGF720931 BQA720931:BQB720931 BZW720931:BZX720931 CJS720931:CJT720931 CTO720931:CTP720931 DDK720931:DDL720931 DNG720931:DNH720931 DXC720931:DXD720931 EGY720931:EGZ720931 EQU720931:EQV720931 FAQ720931:FAR720931 FKM720931:FKN720931 FUI720931:FUJ720931 GEE720931:GEF720931 GOA720931:GOB720931 GXW720931:GXX720931 HHS720931:HHT720931 HRO720931:HRP720931 IBK720931:IBL720931 ILG720931:ILH720931 IVC720931:IVD720931 JEY720931:JEZ720931 JOU720931:JOV720931 JYQ720931:JYR720931 KIM720931:KIN720931 KSI720931:KSJ720931 LCE720931:LCF720931 LMA720931:LMB720931 LVW720931:LVX720931 MFS720931:MFT720931 MPO720931:MPP720931 MZK720931:MZL720931 NJG720931:NJH720931 NTC720931:NTD720931 OCY720931:OCZ720931 OMU720931:OMV720931 OWQ720931:OWR720931 PGM720931:PGN720931 PQI720931:PQJ720931 QAE720931:QAF720931 QKA720931:QKB720931 QTW720931:QTX720931 RDS720931:RDT720931 RNO720931:RNP720931 RXK720931:RXL720931 SHG720931:SHH720931 SRC720931:SRD720931 TAY720931:TAZ720931 TKU720931:TKV720931 TUQ720931:TUR720931 UEM720931:UEN720931 UOI720931:UOJ720931 UYE720931:UYF720931 VIA720931:VIB720931 VRW720931:VRX720931 WBS720931:WBT720931 WLO720931:WLP720931 WVK720931:WVL720931 C786467:D786467 IY786467:IZ786467 SU786467:SV786467 ACQ786467:ACR786467 AMM786467:AMN786467 AWI786467:AWJ786467 BGE786467:BGF786467 BQA786467:BQB786467 BZW786467:BZX786467 CJS786467:CJT786467 CTO786467:CTP786467 DDK786467:DDL786467 DNG786467:DNH786467 DXC786467:DXD786467 EGY786467:EGZ786467 EQU786467:EQV786467 FAQ786467:FAR786467 FKM786467:FKN786467 FUI786467:FUJ786467 GEE786467:GEF786467 GOA786467:GOB786467 GXW786467:GXX786467 HHS786467:HHT786467 HRO786467:HRP786467 IBK786467:IBL786467 ILG786467:ILH786467 IVC786467:IVD786467 JEY786467:JEZ786467 JOU786467:JOV786467 JYQ786467:JYR786467 KIM786467:KIN786467 KSI786467:KSJ786467 LCE786467:LCF786467 LMA786467:LMB786467 LVW786467:LVX786467 MFS786467:MFT786467 MPO786467:MPP786467 MZK786467:MZL786467 NJG786467:NJH786467 NTC786467:NTD786467 OCY786467:OCZ786467 OMU786467:OMV786467 OWQ786467:OWR786467 PGM786467:PGN786467 PQI786467:PQJ786467 QAE786467:QAF786467 QKA786467:QKB786467 QTW786467:QTX786467 RDS786467:RDT786467 RNO786467:RNP786467 RXK786467:RXL786467 SHG786467:SHH786467 SRC786467:SRD786467 TAY786467:TAZ786467 TKU786467:TKV786467 TUQ786467:TUR786467 UEM786467:UEN786467 UOI786467:UOJ786467 UYE786467:UYF786467 VIA786467:VIB786467 VRW786467:VRX786467 WBS786467:WBT786467 WLO786467:WLP786467 WVK786467:WVL786467 C852003:D852003 IY852003:IZ852003 SU852003:SV852003 ACQ852003:ACR852003 AMM852003:AMN852003 AWI852003:AWJ852003 BGE852003:BGF852003 BQA852003:BQB852003 BZW852003:BZX852003 CJS852003:CJT852003 CTO852003:CTP852003 DDK852003:DDL852003 DNG852003:DNH852003 DXC852003:DXD852003 EGY852003:EGZ852003 EQU852003:EQV852003 FAQ852003:FAR852003 FKM852003:FKN852003 FUI852003:FUJ852003 GEE852003:GEF852003 GOA852003:GOB852003 GXW852003:GXX852003 HHS852003:HHT852003 HRO852003:HRP852003 IBK852003:IBL852003 ILG852003:ILH852003 IVC852003:IVD852003 JEY852003:JEZ852003 JOU852003:JOV852003 JYQ852003:JYR852003 KIM852003:KIN852003 KSI852003:KSJ852003 LCE852003:LCF852003 LMA852003:LMB852003 LVW852003:LVX852003 MFS852003:MFT852003 MPO852003:MPP852003 MZK852003:MZL852003 NJG852003:NJH852003 NTC852003:NTD852003 OCY852003:OCZ852003 OMU852003:OMV852003 OWQ852003:OWR852003 PGM852003:PGN852003 PQI852003:PQJ852003 QAE852003:QAF852003 QKA852003:QKB852003 QTW852003:QTX852003 RDS852003:RDT852003 RNO852003:RNP852003 RXK852003:RXL852003 SHG852003:SHH852003 SRC852003:SRD852003 TAY852003:TAZ852003 TKU852003:TKV852003 TUQ852003:TUR852003 UEM852003:UEN852003 UOI852003:UOJ852003 UYE852003:UYF852003 VIA852003:VIB852003 VRW852003:VRX852003 WBS852003:WBT852003 WLO852003:WLP852003 WVK852003:WVL852003 C917539:D917539 IY917539:IZ917539 SU917539:SV917539 ACQ917539:ACR917539 AMM917539:AMN917539 AWI917539:AWJ917539 BGE917539:BGF917539 BQA917539:BQB917539 BZW917539:BZX917539 CJS917539:CJT917539 CTO917539:CTP917539 DDK917539:DDL917539 DNG917539:DNH917539 DXC917539:DXD917539 EGY917539:EGZ917539 EQU917539:EQV917539 FAQ917539:FAR917539 FKM917539:FKN917539 FUI917539:FUJ917539 GEE917539:GEF917539 GOA917539:GOB917539 GXW917539:GXX917539 HHS917539:HHT917539 HRO917539:HRP917539 IBK917539:IBL917539 ILG917539:ILH917539 IVC917539:IVD917539 JEY917539:JEZ917539 JOU917539:JOV917539 JYQ917539:JYR917539 KIM917539:KIN917539 KSI917539:KSJ917539 LCE917539:LCF917539 LMA917539:LMB917539 LVW917539:LVX917539 MFS917539:MFT917539 MPO917539:MPP917539 MZK917539:MZL917539 NJG917539:NJH917539 NTC917539:NTD917539 OCY917539:OCZ917539 OMU917539:OMV917539 OWQ917539:OWR917539 PGM917539:PGN917539 PQI917539:PQJ917539 QAE917539:QAF917539 QKA917539:QKB917539 QTW917539:QTX917539 RDS917539:RDT917539 RNO917539:RNP917539 RXK917539:RXL917539 SHG917539:SHH917539 SRC917539:SRD917539 TAY917539:TAZ917539 TKU917539:TKV917539 TUQ917539:TUR917539 UEM917539:UEN917539 UOI917539:UOJ917539 UYE917539:UYF917539 VIA917539:VIB917539 VRW917539:VRX917539 WBS917539:WBT917539 WLO917539:WLP917539 WVK917539:WVL917539 C983075:D983075 IY983075:IZ983075 SU983075:SV983075 ACQ983075:ACR983075 AMM983075:AMN983075 AWI983075:AWJ983075 BGE983075:BGF983075 BQA983075:BQB983075 BZW983075:BZX983075 CJS983075:CJT983075 CTO983075:CTP983075 DDK983075:DDL983075 DNG983075:DNH983075 DXC983075:DXD983075 EGY983075:EGZ983075 EQU983075:EQV983075 FAQ983075:FAR983075 FKM983075:FKN983075 FUI983075:FUJ983075 GEE983075:GEF983075 GOA983075:GOB983075 GXW983075:GXX983075 HHS983075:HHT983075 HRO983075:HRP983075 IBK983075:IBL983075 ILG983075:ILH983075 IVC983075:IVD983075 JEY983075:JEZ983075 JOU983075:JOV983075 JYQ983075:JYR983075 KIM983075:KIN983075 KSI983075:KSJ983075 LCE983075:LCF983075 LMA983075:LMB983075 LVW983075:LVX983075 MFS983075:MFT983075 MPO983075:MPP983075 MZK983075:MZL983075 NJG983075:NJH983075 NTC983075:NTD983075 OCY983075:OCZ983075 OMU983075:OMV983075 OWQ983075:OWR983075 PGM983075:PGN983075 PQI983075:PQJ983075 QAE983075:QAF983075 QKA983075:QKB983075 QTW983075:QTX983075 RDS983075:RDT983075 RNO983075:RNP983075 RXK983075:RXL983075 SHG983075:SHH983075 SRC983075:SRD983075 TAY983075:TAZ983075 TKU983075:TKV983075 TUQ983075:TUR983075 UEM983075:UEN983075 UOI983075:UOJ983075 UYE983075:UYF983075 VIA983075:VIB983075 VRW983075:VRX983075 WBS983075:WBT983075 WLO983075:WLP983075 WVK983075:WVL983075 C47:D47 IY47:IZ47 SU47:SV47 ACQ47:ACR47 AMM47:AMN47 AWI47:AWJ47 BGE47:BGF47 BQA47:BQB47 BZW47:BZX47 CJS47:CJT47 CTO47:CTP47 DDK47:DDL47 DNG47:DNH47 DXC47:DXD47 EGY47:EGZ47 EQU47:EQV47 FAQ47:FAR47 FKM47:FKN47 FUI47:FUJ47 GEE47:GEF47 GOA47:GOB47 GXW47:GXX47 HHS47:HHT47 HRO47:HRP47 IBK47:IBL47 ILG47:ILH47 IVC47:IVD47 JEY47:JEZ47 JOU47:JOV47 JYQ47:JYR47 KIM47:KIN47 KSI47:KSJ47 LCE47:LCF47 LMA47:LMB47 LVW47:LVX47 MFS47:MFT47 MPO47:MPP47 MZK47:MZL47 NJG47:NJH47 NTC47:NTD47 OCY47:OCZ47 OMU47:OMV47 OWQ47:OWR47 PGM47:PGN47 PQI47:PQJ47 QAE47:QAF47 QKA47:QKB47 QTW47:QTX47 RDS47:RDT47 RNO47:RNP47 RXK47:RXL47 SHG47:SHH47 SRC47:SRD47 TAY47:TAZ47 TKU47:TKV47 TUQ47:TUR47 UEM47:UEN47 UOI47:UOJ47 UYE47:UYF47 VIA47:VIB47 VRW47:VRX47 WBS47:WBT47 WLO47:WLP47 WVK47:WVL47 C65577:D65577 IY65577:IZ65577 SU65577:SV65577 ACQ65577:ACR65577 AMM65577:AMN65577 AWI65577:AWJ65577 BGE65577:BGF65577 BQA65577:BQB65577 BZW65577:BZX65577 CJS65577:CJT65577 CTO65577:CTP65577 DDK65577:DDL65577 DNG65577:DNH65577 DXC65577:DXD65577 EGY65577:EGZ65577 EQU65577:EQV65577 FAQ65577:FAR65577 FKM65577:FKN65577 FUI65577:FUJ65577 GEE65577:GEF65577 GOA65577:GOB65577 GXW65577:GXX65577 HHS65577:HHT65577 HRO65577:HRP65577 IBK65577:IBL65577 ILG65577:ILH65577 IVC65577:IVD65577 JEY65577:JEZ65577 JOU65577:JOV65577 JYQ65577:JYR65577 KIM65577:KIN65577 KSI65577:KSJ65577 LCE65577:LCF65577 LMA65577:LMB65577 LVW65577:LVX65577 MFS65577:MFT65577 MPO65577:MPP65577 MZK65577:MZL65577 NJG65577:NJH65577 NTC65577:NTD65577 OCY65577:OCZ65577 OMU65577:OMV65577 OWQ65577:OWR65577 PGM65577:PGN65577 PQI65577:PQJ65577 QAE65577:QAF65577 QKA65577:QKB65577 QTW65577:QTX65577 RDS65577:RDT65577 RNO65577:RNP65577 RXK65577:RXL65577 SHG65577:SHH65577 SRC65577:SRD65577 TAY65577:TAZ65577 TKU65577:TKV65577 TUQ65577:TUR65577 UEM65577:UEN65577 UOI65577:UOJ65577 UYE65577:UYF65577 VIA65577:VIB65577 VRW65577:VRX65577 WBS65577:WBT65577 WLO65577:WLP65577 WVK65577:WVL65577 C131113:D131113 IY131113:IZ131113 SU131113:SV131113 ACQ131113:ACR131113 AMM131113:AMN131113 AWI131113:AWJ131113 BGE131113:BGF131113 BQA131113:BQB131113 BZW131113:BZX131113 CJS131113:CJT131113 CTO131113:CTP131113 DDK131113:DDL131113 DNG131113:DNH131113 DXC131113:DXD131113 EGY131113:EGZ131113 EQU131113:EQV131113 FAQ131113:FAR131113 FKM131113:FKN131113 FUI131113:FUJ131113 GEE131113:GEF131113 GOA131113:GOB131113 GXW131113:GXX131113 HHS131113:HHT131113 HRO131113:HRP131113 IBK131113:IBL131113 ILG131113:ILH131113 IVC131113:IVD131113 JEY131113:JEZ131113 JOU131113:JOV131113 JYQ131113:JYR131113 KIM131113:KIN131113 KSI131113:KSJ131113 LCE131113:LCF131113 LMA131113:LMB131113 LVW131113:LVX131113 MFS131113:MFT131113 MPO131113:MPP131113 MZK131113:MZL131113 NJG131113:NJH131113 NTC131113:NTD131113 OCY131113:OCZ131113 OMU131113:OMV131113 OWQ131113:OWR131113 PGM131113:PGN131113 PQI131113:PQJ131113 QAE131113:QAF131113 QKA131113:QKB131113 QTW131113:QTX131113 RDS131113:RDT131113 RNO131113:RNP131113 RXK131113:RXL131113 SHG131113:SHH131113 SRC131113:SRD131113 TAY131113:TAZ131113 TKU131113:TKV131113 TUQ131113:TUR131113 UEM131113:UEN131113 UOI131113:UOJ131113 UYE131113:UYF131113 VIA131113:VIB131113 VRW131113:VRX131113 WBS131113:WBT131113 WLO131113:WLP131113 WVK131113:WVL131113 C196649:D196649 IY196649:IZ196649 SU196649:SV196649 ACQ196649:ACR196649 AMM196649:AMN196649 AWI196649:AWJ196649 BGE196649:BGF196649 BQA196649:BQB196649 BZW196649:BZX196649 CJS196649:CJT196649 CTO196649:CTP196649 DDK196649:DDL196649 DNG196649:DNH196649 DXC196649:DXD196649 EGY196649:EGZ196649 EQU196649:EQV196649 FAQ196649:FAR196649 FKM196649:FKN196649 FUI196649:FUJ196649 GEE196649:GEF196649 GOA196649:GOB196649 GXW196649:GXX196649 HHS196649:HHT196649 HRO196649:HRP196649 IBK196649:IBL196649 ILG196649:ILH196649 IVC196649:IVD196649 JEY196649:JEZ196649 JOU196649:JOV196649 JYQ196649:JYR196649 KIM196649:KIN196649 KSI196649:KSJ196649 LCE196649:LCF196649 LMA196649:LMB196649 LVW196649:LVX196649 MFS196649:MFT196649 MPO196649:MPP196649 MZK196649:MZL196649 NJG196649:NJH196649 NTC196649:NTD196649 OCY196649:OCZ196649 OMU196649:OMV196649 OWQ196649:OWR196649 PGM196649:PGN196649 PQI196649:PQJ196649 QAE196649:QAF196649 QKA196649:QKB196649 QTW196649:QTX196649 RDS196649:RDT196649 RNO196649:RNP196649 RXK196649:RXL196649 SHG196649:SHH196649 SRC196649:SRD196649 TAY196649:TAZ196649 TKU196649:TKV196649 TUQ196649:TUR196649 UEM196649:UEN196649 UOI196649:UOJ196649 UYE196649:UYF196649 VIA196649:VIB196649 VRW196649:VRX196649 WBS196649:WBT196649 WLO196649:WLP196649 WVK196649:WVL196649 C262185:D262185 IY262185:IZ262185 SU262185:SV262185 ACQ262185:ACR262185 AMM262185:AMN262185 AWI262185:AWJ262185 BGE262185:BGF262185 BQA262185:BQB262185 BZW262185:BZX262185 CJS262185:CJT262185 CTO262185:CTP262185 DDK262185:DDL262185 DNG262185:DNH262185 DXC262185:DXD262185 EGY262185:EGZ262185 EQU262185:EQV262185 FAQ262185:FAR262185 FKM262185:FKN262185 FUI262185:FUJ262185 GEE262185:GEF262185 GOA262185:GOB262185 GXW262185:GXX262185 HHS262185:HHT262185 HRO262185:HRP262185 IBK262185:IBL262185 ILG262185:ILH262185 IVC262185:IVD262185 JEY262185:JEZ262185 JOU262185:JOV262185 JYQ262185:JYR262185 KIM262185:KIN262185 KSI262185:KSJ262185 LCE262185:LCF262185 LMA262185:LMB262185 LVW262185:LVX262185 MFS262185:MFT262185 MPO262185:MPP262185 MZK262185:MZL262185 NJG262185:NJH262185 NTC262185:NTD262185 OCY262185:OCZ262185 OMU262185:OMV262185 OWQ262185:OWR262185 PGM262185:PGN262185 PQI262185:PQJ262185 QAE262185:QAF262185 QKA262185:QKB262185 QTW262185:QTX262185 RDS262185:RDT262185 RNO262185:RNP262185 RXK262185:RXL262185 SHG262185:SHH262185 SRC262185:SRD262185 TAY262185:TAZ262185 TKU262185:TKV262185 TUQ262185:TUR262185 UEM262185:UEN262185 UOI262185:UOJ262185 UYE262185:UYF262185 VIA262185:VIB262185 VRW262185:VRX262185 WBS262185:WBT262185 WLO262185:WLP262185 WVK262185:WVL262185 C327721:D327721 IY327721:IZ327721 SU327721:SV327721 ACQ327721:ACR327721 AMM327721:AMN327721 AWI327721:AWJ327721 BGE327721:BGF327721 BQA327721:BQB327721 BZW327721:BZX327721 CJS327721:CJT327721 CTO327721:CTP327721 DDK327721:DDL327721 DNG327721:DNH327721 DXC327721:DXD327721 EGY327721:EGZ327721 EQU327721:EQV327721 FAQ327721:FAR327721 FKM327721:FKN327721 FUI327721:FUJ327721 GEE327721:GEF327721 GOA327721:GOB327721 GXW327721:GXX327721 HHS327721:HHT327721 HRO327721:HRP327721 IBK327721:IBL327721 ILG327721:ILH327721 IVC327721:IVD327721 JEY327721:JEZ327721 JOU327721:JOV327721 JYQ327721:JYR327721 KIM327721:KIN327721 KSI327721:KSJ327721 LCE327721:LCF327721 LMA327721:LMB327721 LVW327721:LVX327721 MFS327721:MFT327721 MPO327721:MPP327721 MZK327721:MZL327721 NJG327721:NJH327721 NTC327721:NTD327721 OCY327721:OCZ327721 OMU327721:OMV327721 OWQ327721:OWR327721 PGM327721:PGN327721 PQI327721:PQJ327721 QAE327721:QAF327721 QKA327721:QKB327721 QTW327721:QTX327721 RDS327721:RDT327721 RNO327721:RNP327721 RXK327721:RXL327721 SHG327721:SHH327721 SRC327721:SRD327721 TAY327721:TAZ327721 TKU327721:TKV327721 TUQ327721:TUR327721 UEM327721:UEN327721 UOI327721:UOJ327721 UYE327721:UYF327721 VIA327721:VIB327721 VRW327721:VRX327721 WBS327721:WBT327721 WLO327721:WLP327721 WVK327721:WVL327721 C393257:D393257 IY393257:IZ393257 SU393257:SV393257 ACQ393257:ACR393257 AMM393257:AMN393257 AWI393257:AWJ393257 BGE393257:BGF393257 BQA393257:BQB393257 BZW393257:BZX393257 CJS393257:CJT393257 CTO393257:CTP393257 DDK393257:DDL393257 DNG393257:DNH393257 DXC393257:DXD393257 EGY393257:EGZ393257 EQU393257:EQV393257 FAQ393257:FAR393257 FKM393257:FKN393257 FUI393257:FUJ393257 GEE393257:GEF393257 GOA393257:GOB393257 GXW393257:GXX393257 HHS393257:HHT393257 HRO393257:HRP393257 IBK393257:IBL393257 ILG393257:ILH393257 IVC393257:IVD393257 JEY393257:JEZ393257 JOU393257:JOV393257 JYQ393257:JYR393257 KIM393257:KIN393257 KSI393257:KSJ393257 LCE393257:LCF393257 LMA393257:LMB393257 LVW393257:LVX393257 MFS393257:MFT393257 MPO393257:MPP393257 MZK393257:MZL393257 NJG393257:NJH393257 NTC393257:NTD393257 OCY393257:OCZ393257 OMU393257:OMV393257 OWQ393257:OWR393257 PGM393257:PGN393257 PQI393257:PQJ393257 QAE393257:QAF393257 QKA393257:QKB393257 QTW393257:QTX393257 RDS393257:RDT393257 RNO393257:RNP393257 RXK393257:RXL393257 SHG393257:SHH393257 SRC393257:SRD393257 TAY393257:TAZ393257 TKU393257:TKV393257 TUQ393257:TUR393257 UEM393257:UEN393257 UOI393257:UOJ393257 UYE393257:UYF393257 VIA393257:VIB393257 VRW393257:VRX393257 WBS393257:WBT393257 WLO393257:WLP393257 WVK393257:WVL393257 C458793:D458793 IY458793:IZ458793 SU458793:SV458793 ACQ458793:ACR458793 AMM458793:AMN458793 AWI458793:AWJ458793 BGE458793:BGF458793 BQA458793:BQB458793 BZW458793:BZX458793 CJS458793:CJT458793 CTO458793:CTP458793 DDK458793:DDL458793 DNG458793:DNH458793 DXC458793:DXD458793 EGY458793:EGZ458793 EQU458793:EQV458793 FAQ458793:FAR458793 FKM458793:FKN458793 FUI458793:FUJ458793 GEE458793:GEF458793 GOA458793:GOB458793 GXW458793:GXX458793 HHS458793:HHT458793 HRO458793:HRP458793 IBK458793:IBL458793 ILG458793:ILH458793 IVC458793:IVD458793 JEY458793:JEZ458793 JOU458793:JOV458793 JYQ458793:JYR458793 KIM458793:KIN458793 KSI458793:KSJ458793 LCE458793:LCF458793 LMA458793:LMB458793 LVW458793:LVX458793 MFS458793:MFT458793 MPO458793:MPP458793 MZK458793:MZL458793 NJG458793:NJH458793 NTC458793:NTD458793 OCY458793:OCZ458793 OMU458793:OMV458793 OWQ458793:OWR458793 PGM458793:PGN458793 PQI458793:PQJ458793 QAE458793:QAF458793 QKA458793:QKB458793 QTW458793:QTX458793 RDS458793:RDT458793 RNO458793:RNP458793 RXK458793:RXL458793 SHG458793:SHH458793 SRC458793:SRD458793 TAY458793:TAZ458793 TKU458793:TKV458793 TUQ458793:TUR458793 UEM458793:UEN458793 UOI458793:UOJ458793 UYE458793:UYF458793 VIA458793:VIB458793 VRW458793:VRX458793 WBS458793:WBT458793 WLO458793:WLP458793 WVK458793:WVL458793 C524329:D524329 IY524329:IZ524329 SU524329:SV524329 ACQ524329:ACR524329 AMM524329:AMN524329 AWI524329:AWJ524329 BGE524329:BGF524329 BQA524329:BQB524329 BZW524329:BZX524329 CJS524329:CJT524329 CTO524329:CTP524329 DDK524329:DDL524329 DNG524329:DNH524329 DXC524329:DXD524329 EGY524329:EGZ524329 EQU524329:EQV524329 FAQ524329:FAR524329 FKM524329:FKN524329 FUI524329:FUJ524329 GEE524329:GEF524329 GOA524329:GOB524329 GXW524329:GXX524329 HHS524329:HHT524329 HRO524329:HRP524329 IBK524329:IBL524329 ILG524329:ILH524329 IVC524329:IVD524329 JEY524329:JEZ524329 JOU524329:JOV524329 JYQ524329:JYR524329 KIM524329:KIN524329 KSI524329:KSJ524329 LCE524329:LCF524329 LMA524329:LMB524329 LVW524329:LVX524329 MFS524329:MFT524329 MPO524329:MPP524329 MZK524329:MZL524329 NJG524329:NJH524329 NTC524329:NTD524329 OCY524329:OCZ524329 OMU524329:OMV524329 OWQ524329:OWR524329 PGM524329:PGN524329 PQI524329:PQJ524329 QAE524329:QAF524329 QKA524329:QKB524329 QTW524329:QTX524329 RDS524329:RDT524329 RNO524329:RNP524329 RXK524329:RXL524329 SHG524329:SHH524329 SRC524329:SRD524329 TAY524329:TAZ524329 TKU524329:TKV524329 TUQ524329:TUR524329 UEM524329:UEN524329 UOI524329:UOJ524329 UYE524329:UYF524329 VIA524329:VIB524329 VRW524329:VRX524329 WBS524329:WBT524329 WLO524329:WLP524329 WVK524329:WVL524329 C589865:D589865 IY589865:IZ589865 SU589865:SV589865 ACQ589865:ACR589865 AMM589865:AMN589865 AWI589865:AWJ589865 BGE589865:BGF589865 BQA589865:BQB589865 BZW589865:BZX589865 CJS589865:CJT589865 CTO589865:CTP589865 DDK589865:DDL589865 DNG589865:DNH589865 DXC589865:DXD589865 EGY589865:EGZ589865 EQU589865:EQV589865 FAQ589865:FAR589865 FKM589865:FKN589865 FUI589865:FUJ589865 GEE589865:GEF589865 GOA589865:GOB589865 GXW589865:GXX589865 HHS589865:HHT589865 HRO589865:HRP589865 IBK589865:IBL589865 ILG589865:ILH589865 IVC589865:IVD589865 JEY589865:JEZ589865 JOU589865:JOV589865 JYQ589865:JYR589865 KIM589865:KIN589865 KSI589865:KSJ589865 LCE589865:LCF589865 LMA589865:LMB589865 LVW589865:LVX589865 MFS589865:MFT589865 MPO589865:MPP589865 MZK589865:MZL589865 NJG589865:NJH589865 NTC589865:NTD589865 OCY589865:OCZ589865 OMU589865:OMV589865 OWQ589865:OWR589865 PGM589865:PGN589865 PQI589865:PQJ589865 QAE589865:QAF589865 QKA589865:QKB589865 QTW589865:QTX589865 RDS589865:RDT589865 RNO589865:RNP589865 RXK589865:RXL589865 SHG589865:SHH589865 SRC589865:SRD589865 TAY589865:TAZ589865 TKU589865:TKV589865 TUQ589865:TUR589865 UEM589865:UEN589865 UOI589865:UOJ589865 UYE589865:UYF589865 VIA589865:VIB589865 VRW589865:VRX589865 WBS589865:WBT589865 WLO589865:WLP589865 WVK589865:WVL589865 C655401:D655401 IY655401:IZ655401 SU655401:SV655401 ACQ655401:ACR655401 AMM655401:AMN655401 AWI655401:AWJ655401 BGE655401:BGF655401 BQA655401:BQB655401 BZW655401:BZX655401 CJS655401:CJT655401 CTO655401:CTP655401 DDK655401:DDL655401 DNG655401:DNH655401 DXC655401:DXD655401 EGY655401:EGZ655401 EQU655401:EQV655401 FAQ655401:FAR655401 FKM655401:FKN655401 FUI655401:FUJ655401 GEE655401:GEF655401 GOA655401:GOB655401 GXW655401:GXX655401 HHS655401:HHT655401 HRO655401:HRP655401 IBK655401:IBL655401 ILG655401:ILH655401 IVC655401:IVD655401 JEY655401:JEZ655401 JOU655401:JOV655401 JYQ655401:JYR655401 KIM655401:KIN655401 KSI655401:KSJ655401 LCE655401:LCF655401 LMA655401:LMB655401 LVW655401:LVX655401 MFS655401:MFT655401 MPO655401:MPP655401 MZK655401:MZL655401 NJG655401:NJH655401 NTC655401:NTD655401 OCY655401:OCZ655401 OMU655401:OMV655401 OWQ655401:OWR655401 PGM655401:PGN655401 PQI655401:PQJ655401 QAE655401:QAF655401 QKA655401:QKB655401 QTW655401:QTX655401 RDS655401:RDT655401 RNO655401:RNP655401 RXK655401:RXL655401 SHG655401:SHH655401 SRC655401:SRD655401 TAY655401:TAZ655401 TKU655401:TKV655401 TUQ655401:TUR655401 UEM655401:UEN655401 UOI655401:UOJ655401 UYE655401:UYF655401 VIA655401:VIB655401 VRW655401:VRX655401 WBS655401:WBT655401 WLO655401:WLP655401 WVK655401:WVL655401 C720937:D720937 IY720937:IZ720937 SU720937:SV720937 ACQ720937:ACR720937 AMM720937:AMN720937 AWI720937:AWJ720937 BGE720937:BGF720937 BQA720937:BQB720937 BZW720937:BZX720937 CJS720937:CJT720937 CTO720937:CTP720937 DDK720937:DDL720937 DNG720937:DNH720937 DXC720937:DXD720937 EGY720937:EGZ720937 EQU720937:EQV720937 FAQ720937:FAR720937 FKM720937:FKN720937 FUI720937:FUJ720937 GEE720937:GEF720937 GOA720937:GOB720937 GXW720937:GXX720937 HHS720937:HHT720937 HRO720937:HRP720937 IBK720937:IBL720937 ILG720937:ILH720937 IVC720937:IVD720937 JEY720937:JEZ720937 JOU720937:JOV720937 JYQ720937:JYR720937 KIM720937:KIN720937 KSI720937:KSJ720937 LCE720937:LCF720937 LMA720937:LMB720937 LVW720937:LVX720937 MFS720937:MFT720937 MPO720937:MPP720937 MZK720937:MZL720937 NJG720937:NJH720937 NTC720937:NTD720937 OCY720937:OCZ720937 OMU720937:OMV720937 OWQ720937:OWR720937 PGM720937:PGN720937 PQI720937:PQJ720937 QAE720937:QAF720937 QKA720937:QKB720937 QTW720937:QTX720937 RDS720937:RDT720937 RNO720937:RNP720937 RXK720937:RXL720937 SHG720937:SHH720937 SRC720937:SRD720937 TAY720937:TAZ720937 TKU720937:TKV720937 TUQ720937:TUR720937 UEM720937:UEN720937 UOI720937:UOJ720937 UYE720937:UYF720937 VIA720937:VIB720937 VRW720937:VRX720937 WBS720937:WBT720937 WLO720937:WLP720937 WVK720937:WVL720937 C786473:D786473 IY786473:IZ786473 SU786473:SV786473 ACQ786473:ACR786473 AMM786473:AMN786473 AWI786473:AWJ786473 BGE786473:BGF786473 BQA786473:BQB786473 BZW786473:BZX786473 CJS786473:CJT786473 CTO786473:CTP786473 DDK786473:DDL786473 DNG786473:DNH786473 DXC786473:DXD786473 EGY786473:EGZ786473 EQU786473:EQV786473 FAQ786473:FAR786473 FKM786473:FKN786473 FUI786473:FUJ786473 GEE786473:GEF786473 GOA786473:GOB786473 GXW786473:GXX786473 HHS786473:HHT786473 HRO786473:HRP786473 IBK786473:IBL786473 ILG786473:ILH786473 IVC786473:IVD786473 JEY786473:JEZ786473 JOU786473:JOV786473 JYQ786473:JYR786473 KIM786473:KIN786473 KSI786473:KSJ786473 LCE786473:LCF786473 LMA786473:LMB786473 LVW786473:LVX786473 MFS786473:MFT786473 MPO786473:MPP786473 MZK786473:MZL786473 NJG786473:NJH786473 NTC786473:NTD786473 OCY786473:OCZ786473 OMU786473:OMV786473 OWQ786473:OWR786473 PGM786473:PGN786473 PQI786473:PQJ786473 QAE786473:QAF786473 QKA786473:QKB786473 QTW786473:QTX786473 RDS786473:RDT786473 RNO786473:RNP786473 RXK786473:RXL786473 SHG786473:SHH786473 SRC786473:SRD786473 TAY786473:TAZ786473 TKU786473:TKV786473 TUQ786473:TUR786473 UEM786473:UEN786473 UOI786473:UOJ786473 UYE786473:UYF786473 VIA786473:VIB786473 VRW786473:VRX786473 WBS786473:WBT786473 WLO786473:WLP786473 WVK786473:WVL786473 C852009:D852009 IY852009:IZ852009 SU852009:SV852009 ACQ852009:ACR852009 AMM852009:AMN852009 AWI852009:AWJ852009 BGE852009:BGF852009 BQA852009:BQB852009 BZW852009:BZX852009 CJS852009:CJT852009 CTO852009:CTP852009 DDK852009:DDL852009 DNG852009:DNH852009 DXC852009:DXD852009 EGY852009:EGZ852009 EQU852009:EQV852009 FAQ852009:FAR852009 FKM852009:FKN852009 FUI852009:FUJ852009 GEE852009:GEF852009 GOA852009:GOB852009 GXW852009:GXX852009 HHS852009:HHT852009 HRO852009:HRP852009 IBK852009:IBL852009 ILG852009:ILH852009 IVC852009:IVD852009 JEY852009:JEZ852009 JOU852009:JOV852009 JYQ852009:JYR852009 KIM852009:KIN852009 KSI852009:KSJ852009 LCE852009:LCF852009 LMA852009:LMB852009 LVW852009:LVX852009 MFS852009:MFT852009 MPO852009:MPP852009 MZK852009:MZL852009 NJG852009:NJH852009 NTC852009:NTD852009 OCY852009:OCZ852009 OMU852009:OMV852009 OWQ852009:OWR852009 PGM852009:PGN852009 PQI852009:PQJ852009 QAE852009:QAF852009 QKA852009:QKB852009 QTW852009:QTX852009 RDS852009:RDT852009 RNO852009:RNP852009 RXK852009:RXL852009 SHG852009:SHH852009 SRC852009:SRD852009 TAY852009:TAZ852009 TKU852009:TKV852009 TUQ852009:TUR852009 UEM852009:UEN852009 UOI852009:UOJ852009 UYE852009:UYF852009 VIA852009:VIB852009 VRW852009:VRX852009 WBS852009:WBT852009 WLO852009:WLP852009 WVK852009:WVL852009 C917545:D917545 IY917545:IZ917545 SU917545:SV917545 ACQ917545:ACR917545 AMM917545:AMN917545 AWI917545:AWJ917545 BGE917545:BGF917545 BQA917545:BQB917545 BZW917545:BZX917545 CJS917545:CJT917545 CTO917545:CTP917545 DDK917545:DDL917545 DNG917545:DNH917545 DXC917545:DXD917545 EGY917545:EGZ917545 EQU917545:EQV917545 FAQ917545:FAR917545 FKM917545:FKN917545 FUI917545:FUJ917545 GEE917545:GEF917545 GOA917545:GOB917545 GXW917545:GXX917545 HHS917545:HHT917545 HRO917545:HRP917545 IBK917545:IBL917545 ILG917545:ILH917545 IVC917545:IVD917545 JEY917545:JEZ917545 JOU917545:JOV917545 JYQ917545:JYR917545 KIM917545:KIN917545 KSI917545:KSJ917545 LCE917545:LCF917545 LMA917545:LMB917545 LVW917545:LVX917545 MFS917545:MFT917545 MPO917545:MPP917545 MZK917545:MZL917545 NJG917545:NJH917545 NTC917545:NTD917545 OCY917545:OCZ917545 OMU917545:OMV917545 OWQ917545:OWR917545 PGM917545:PGN917545 PQI917545:PQJ917545 QAE917545:QAF917545 QKA917545:QKB917545 QTW917545:QTX917545 RDS917545:RDT917545 RNO917545:RNP917545 RXK917545:RXL917545 SHG917545:SHH917545 SRC917545:SRD917545 TAY917545:TAZ917545 TKU917545:TKV917545 TUQ917545:TUR917545 UEM917545:UEN917545 UOI917545:UOJ917545 UYE917545:UYF917545 VIA917545:VIB917545 VRW917545:VRX917545 WBS917545:WBT917545 WLO917545:WLP917545 WVK917545:WVL917545 C983081:D983081 IY983081:IZ983081 SU983081:SV983081 ACQ983081:ACR983081 AMM983081:AMN983081 AWI983081:AWJ983081 BGE983081:BGF983081 BQA983081:BQB983081 BZW983081:BZX983081 CJS983081:CJT983081 CTO983081:CTP983081 DDK983081:DDL983081 DNG983081:DNH983081 DXC983081:DXD983081 EGY983081:EGZ983081 EQU983081:EQV983081 FAQ983081:FAR983081 FKM983081:FKN983081 FUI983081:FUJ983081 GEE983081:GEF983081 GOA983081:GOB983081 GXW983081:GXX983081 HHS983081:HHT983081 HRO983081:HRP983081 IBK983081:IBL983081 ILG983081:ILH983081 IVC983081:IVD983081 JEY983081:JEZ983081 JOU983081:JOV983081 JYQ983081:JYR983081 KIM983081:KIN983081 KSI983081:KSJ983081 LCE983081:LCF983081 LMA983081:LMB983081 LVW983081:LVX983081 MFS983081:MFT983081 MPO983081:MPP983081 MZK983081:MZL983081 NJG983081:NJH983081 NTC983081:NTD983081 OCY983081:OCZ983081 OMU983081:OMV983081 OWQ983081:OWR983081 PGM983081:PGN983081 PQI983081:PQJ983081 QAE983081:QAF983081 QKA983081:QKB983081 QTW983081:QTX983081 RDS983081:RDT983081 RNO983081:RNP983081 RXK983081:RXL983081 SHG983081:SHH983081 SRC983081:SRD983081 TAY983081:TAZ983081 TKU983081:TKV983081 TUQ983081:TUR983081 UEM983081:UEN983081 UOI983081:UOJ983081 UYE983081:UYF983081 VIA983081:VIB983081 VRW983081:VRX983081 WBS983081:WBT983081 WLO983081:WLP983081 WVK983081:WVL983081 C53:D53 IY53:IZ53 SU53:SV53 ACQ53:ACR53 AMM53:AMN53 AWI53:AWJ53 BGE53:BGF53 BQA53:BQB53 BZW53:BZX53 CJS53:CJT53 CTO53:CTP53 DDK53:DDL53 DNG53:DNH53 DXC53:DXD53 EGY53:EGZ53 EQU53:EQV53 FAQ53:FAR53 FKM53:FKN53 FUI53:FUJ53 GEE53:GEF53 GOA53:GOB53 GXW53:GXX53 HHS53:HHT53 HRO53:HRP53 IBK53:IBL53 ILG53:ILH53 IVC53:IVD53 JEY53:JEZ53 JOU53:JOV53 JYQ53:JYR53 KIM53:KIN53 KSI53:KSJ53 LCE53:LCF53 LMA53:LMB53 LVW53:LVX53 MFS53:MFT53 MPO53:MPP53 MZK53:MZL53 NJG53:NJH53 NTC53:NTD53 OCY53:OCZ53 OMU53:OMV53 OWQ53:OWR53 PGM53:PGN53 PQI53:PQJ53 QAE53:QAF53 QKA53:QKB53 QTW53:QTX53 RDS53:RDT53 RNO53:RNP53 RXK53:RXL53 SHG53:SHH53 SRC53:SRD53 TAY53:TAZ53 TKU53:TKV53 TUQ53:TUR53 UEM53:UEN53 UOI53:UOJ53 UYE53:UYF53 VIA53:VIB53 VRW53:VRX53 WBS53:WBT53 WLO53:WLP53 WVK53:WVL53 C65583:D65583 IY65583:IZ65583 SU65583:SV65583 ACQ65583:ACR65583 AMM65583:AMN65583 AWI65583:AWJ65583 BGE65583:BGF65583 BQA65583:BQB65583 BZW65583:BZX65583 CJS65583:CJT65583 CTO65583:CTP65583 DDK65583:DDL65583 DNG65583:DNH65583 DXC65583:DXD65583 EGY65583:EGZ65583 EQU65583:EQV65583 FAQ65583:FAR65583 FKM65583:FKN65583 FUI65583:FUJ65583 GEE65583:GEF65583 GOA65583:GOB65583 GXW65583:GXX65583 HHS65583:HHT65583 HRO65583:HRP65583 IBK65583:IBL65583 ILG65583:ILH65583 IVC65583:IVD65583 JEY65583:JEZ65583 JOU65583:JOV65583 JYQ65583:JYR65583 KIM65583:KIN65583 KSI65583:KSJ65583 LCE65583:LCF65583 LMA65583:LMB65583 LVW65583:LVX65583 MFS65583:MFT65583 MPO65583:MPP65583 MZK65583:MZL65583 NJG65583:NJH65583 NTC65583:NTD65583 OCY65583:OCZ65583 OMU65583:OMV65583 OWQ65583:OWR65583 PGM65583:PGN65583 PQI65583:PQJ65583 QAE65583:QAF65583 QKA65583:QKB65583 QTW65583:QTX65583 RDS65583:RDT65583 RNO65583:RNP65583 RXK65583:RXL65583 SHG65583:SHH65583 SRC65583:SRD65583 TAY65583:TAZ65583 TKU65583:TKV65583 TUQ65583:TUR65583 UEM65583:UEN65583 UOI65583:UOJ65583 UYE65583:UYF65583 VIA65583:VIB65583 VRW65583:VRX65583 WBS65583:WBT65583 WLO65583:WLP65583 WVK65583:WVL65583 C131119:D131119 IY131119:IZ131119 SU131119:SV131119 ACQ131119:ACR131119 AMM131119:AMN131119 AWI131119:AWJ131119 BGE131119:BGF131119 BQA131119:BQB131119 BZW131119:BZX131119 CJS131119:CJT131119 CTO131119:CTP131119 DDK131119:DDL131119 DNG131119:DNH131119 DXC131119:DXD131119 EGY131119:EGZ131119 EQU131119:EQV131119 FAQ131119:FAR131119 FKM131119:FKN131119 FUI131119:FUJ131119 GEE131119:GEF131119 GOA131119:GOB131119 GXW131119:GXX131119 HHS131119:HHT131119 HRO131119:HRP131119 IBK131119:IBL131119 ILG131119:ILH131119 IVC131119:IVD131119 JEY131119:JEZ131119 JOU131119:JOV131119 JYQ131119:JYR131119 KIM131119:KIN131119 KSI131119:KSJ131119 LCE131119:LCF131119 LMA131119:LMB131119 LVW131119:LVX131119 MFS131119:MFT131119 MPO131119:MPP131119 MZK131119:MZL131119 NJG131119:NJH131119 NTC131119:NTD131119 OCY131119:OCZ131119 OMU131119:OMV131119 OWQ131119:OWR131119 PGM131119:PGN131119 PQI131119:PQJ131119 QAE131119:QAF131119 QKA131119:QKB131119 QTW131119:QTX131119 RDS131119:RDT131119 RNO131119:RNP131119 RXK131119:RXL131119 SHG131119:SHH131119 SRC131119:SRD131119 TAY131119:TAZ131119 TKU131119:TKV131119 TUQ131119:TUR131119 UEM131119:UEN131119 UOI131119:UOJ131119 UYE131119:UYF131119 VIA131119:VIB131119 VRW131119:VRX131119 WBS131119:WBT131119 WLO131119:WLP131119 WVK131119:WVL131119 C196655:D196655 IY196655:IZ196655 SU196655:SV196655 ACQ196655:ACR196655 AMM196655:AMN196655 AWI196655:AWJ196655 BGE196655:BGF196655 BQA196655:BQB196655 BZW196655:BZX196655 CJS196655:CJT196655 CTO196655:CTP196655 DDK196655:DDL196655 DNG196655:DNH196655 DXC196655:DXD196655 EGY196655:EGZ196655 EQU196655:EQV196655 FAQ196655:FAR196655 FKM196655:FKN196655 FUI196655:FUJ196655 GEE196655:GEF196655 GOA196655:GOB196655 GXW196655:GXX196655 HHS196655:HHT196655 HRO196655:HRP196655 IBK196655:IBL196655 ILG196655:ILH196655 IVC196655:IVD196655 JEY196655:JEZ196655 JOU196655:JOV196655 JYQ196655:JYR196655 KIM196655:KIN196655 KSI196655:KSJ196655 LCE196655:LCF196655 LMA196655:LMB196655 LVW196655:LVX196655 MFS196655:MFT196655 MPO196655:MPP196655 MZK196655:MZL196655 NJG196655:NJH196655 NTC196655:NTD196655 OCY196655:OCZ196655 OMU196655:OMV196655 OWQ196655:OWR196655 PGM196655:PGN196655 PQI196655:PQJ196655 QAE196655:QAF196655 QKA196655:QKB196655 QTW196655:QTX196655 RDS196655:RDT196655 RNO196655:RNP196655 RXK196655:RXL196655 SHG196655:SHH196655 SRC196655:SRD196655 TAY196655:TAZ196655 TKU196655:TKV196655 TUQ196655:TUR196655 UEM196655:UEN196655 UOI196655:UOJ196655 UYE196655:UYF196655 VIA196655:VIB196655 VRW196655:VRX196655 WBS196655:WBT196655 WLO196655:WLP196655 WVK196655:WVL196655 C262191:D262191 IY262191:IZ262191 SU262191:SV262191 ACQ262191:ACR262191 AMM262191:AMN262191 AWI262191:AWJ262191 BGE262191:BGF262191 BQA262191:BQB262191 BZW262191:BZX262191 CJS262191:CJT262191 CTO262191:CTP262191 DDK262191:DDL262191 DNG262191:DNH262191 DXC262191:DXD262191 EGY262191:EGZ262191 EQU262191:EQV262191 FAQ262191:FAR262191 FKM262191:FKN262191 FUI262191:FUJ262191 GEE262191:GEF262191 GOA262191:GOB262191 GXW262191:GXX262191 HHS262191:HHT262191 HRO262191:HRP262191 IBK262191:IBL262191 ILG262191:ILH262191 IVC262191:IVD262191 JEY262191:JEZ262191 JOU262191:JOV262191 JYQ262191:JYR262191 KIM262191:KIN262191 KSI262191:KSJ262191 LCE262191:LCF262191 LMA262191:LMB262191 LVW262191:LVX262191 MFS262191:MFT262191 MPO262191:MPP262191 MZK262191:MZL262191 NJG262191:NJH262191 NTC262191:NTD262191 OCY262191:OCZ262191 OMU262191:OMV262191 OWQ262191:OWR262191 PGM262191:PGN262191 PQI262191:PQJ262191 QAE262191:QAF262191 QKA262191:QKB262191 QTW262191:QTX262191 RDS262191:RDT262191 RNO262191:RNP262191 RXK262191:RXL262191 SHG262191:SHH262191 SRC262191:SRD262191 TAY262191:TAZ262191 TKU262191:TKV262191 TUQ262191:TUR262191 UEM262191:UEN262191 UOI262191:UOJ262191 UYE262191:UYF262191 VIA262191:VIB262191 VRW262191:VRX262191 WBS262191:WBT262191 WLO262191:WLP262191 WVK262191:WVL262191 C327727:D327727 IY327727:IZ327727 SU327727:SV327727 ACQ327727:ACR327727 AMM327727:AMN327727 AWI327727:AWJ327727 BGE327727:BGF327727 BQA327727:BQB327727 BZW327727:BZX327727 CJS327727:CJT327727 CTO327727:CTP327727 DDK327727:DDL327727 DNG327727:DNH327727 DXC327727:DXD327727 EGY327727:EGZ327727 EQU327727:EQV327727 FAQ327727:FAR327727 FKM327727:FKN327727 FUI327727:FUJ327727 GEE327727:GEF327727 GOA327727:GOB327727 GXW327727:GXX327727 HHS327727:HHT327727 HRO327727:HRP327727 IBK327727:IBL327727 ILG327727:ILH327727 IVC327727:IVD327727 JEY327727:JEZ327727 JOU327727:JOV327727 JYQ327727:JYR327727 KIM327727:KIN327727 KSI327727:KSJ327727 LCE327727:LCF327727 LMA327727:LMB327727 LVW327727:LVX327727 MFS327727:MFT327727 MPO327727:MPP327727 MZK327727:MZL327727 NJG327727:NJH327727 NTC327727:NTD327727 OCY327727:OCZ327727 OMU327727:OMV327727 OWQ327727:OWR327727 PGM327727:PGN327727 PQI327727:PQJ327727 QAE327727:QAF327727 QKA327727:QKB327727 QTW327727:QTX327727 RDS327727:RDT327727 RNO327727:RNP327727 RXK327727:RXL327727 SHG327727:SHH327727 SRC327727:SRD327727 TAY327727:TAZ327727 TKU327727:TKV327727 TUQ327727:TUR327727 UEM327727:UEN327727 UOI327727:UOJ327727 UYE327727:UYF327727 VIA327727:VIB327727 VRW327727:VRX327727 WBS327727:WBT327727 WLO327727:WLP327727 WVK327727:WVL327727 C393263:D393263 IY393263:IZ393263 SU393263:SV393263 ACQ393263:ACR393263 AMM393263:AMN393263 AWI393263:AWJ393263 BGE393263:BGF393263 BQA393263:BQB393263 BZW393263:BZX393263 CJS393263:CJT393263 CTO393263:CTP393263 DDK393263:DDL393263 DNG393263:DNH393263 DXC393263:DXD393263 EGY393263:EGZ393263 EQU393263:EQV393263 FAQ393263:FAR393263 FKM393263:FKN393263 FUI393263:FUJ393263 GEE393263:GEF393263 GOA393263:GOB393263 GXW393263:GXX393263 HHS393263:HHT393263 HRO393263:HRP393263 IBK393263:IBL393263 ILG393263:ILH393263 IVC393263:IVD393263 JEY393263:JEZ393263 JOU393263:JOV393263 JYQ393263:JYR393263 KIM393263:KIN393263 KSI393263:KSJ393263 LCE393263:LCF393263 LMA393263:LMB393263 LVW393263:LVX393263 MFS393263:MFT393263 MPO393263:MPP393263 MZK393263:MZL393263 NJG393263:NJH393263 NTC393263:NTD393263 OCY393263:OCZ393263 OMU393263:OMV393263 OWQ393263:OWR393263 PGM393263:PGN393263 PQI393263:PQJ393263 QAE393263:QAF393263 QKA393263:QKB393263 QTW393263:QTX393263 RDS393263:RDT393263 RNO393263:RNP393263 RXK393263:RXL393263 SHG393263:SHH393263 SRC393263:SRD393263 TAY393263:TAZ393263 TKU393263:TKV393263 TUQ393263:TUR393263 UEM393263:UEN393263 UOI393263:UOJ393263 UYE393263:UYF393263 VIA393263:VIB393263 VRW393263:VRX393263 WBS393263:WBT393263 WLO393263:WLP393263 WVK393263:WVL393263 C458799:D458799 IY458799:IZ458799 SU458799:SV458799 ACQ458799:ACR458799 AMM458799:AMN458799 AWI458799:AWJ458799 BGE458799:BGF458799 BQA458799:BQB458799 BZW458799:BZX458799 CJS458799:CJT458799 CTO458799:CTP458799 DDK458799:DDL458799 DNG458799:DNH458799 DXC458799:DXD458799 EGY458799:EGZ458799 EQU458799:EQV458799 FAQ458799:FAR458799 FKM458799:FKN458799 FUI458799:FUJ458799 GEE458799:GEF458799 GOA458799:GOB458799 GXW458799:GXX458799 HHS458799:HHT458799 HRO458799:HRP458799 IBK458799:IBL458799 ILG458799:ILH458799 IVC458799:IVD458799 JEY458799:JEZ458799 JOU458799:JOV458799 JYQ458799:JYR458799 KIM458799:KIN458799 KSI458799:KSJ458799 LCE458799:LCF458799 LMA458799:LMB458799 LVW458799:LVX458799 MFS458799:MFT458799 MPO458799:MPP458799 MZK458799:MZL458799 NJG458799:NJH458799 NTC458799:NTD458799 OCY458799:OCZ458799 OMU458799:OMV458799 OWQ458799:OWR458799 PGM458799:PGN458799 PQI458799:PQJ458799 QAE458799:QAF458799 QKA458799:QKB458799 QTW458799:QTX458799 RDS458799:RDT458799 RNO458799:RNP458799 RXK458799:RXL458799 SHG458799:SHH458799 SRC458799:SRD458799 TAY458799:TAZ458799 TKU458799:TKV458799 TUQ458799:TUR458799 UEM458799:UEN458799 UOI458799:UOJ458799 UYE458799:UYF458799 VIA458799:VIB458799 VRW458799:VRX458799 WBS458799:WBT458799 WLO458799:WLP458799 WVK458799:WVL458799 C524335:D524335 IY524335:IZ524335 SU524335:SV524335 ACQ524335:ACR524335 AMM524335:AMN524335 AWI524335:AWJ524335 BGE524335:BGF524335 BQA524335:BQB524335 BZW524335:BZX524335 CJS524335:CJT524335 CTO524335:CTP524335 DDK524335:DDL524335 DNG524335:DNH524335 DXC524335:DXD524335 EGY524335:EGZ524335 EQU524335:EQV524335 FAQ524335:FAR524335 FKM524335:FKN524335 FUI524335:FUJ524335 GEE524335:GEF524335 GOA524335:GOB524335 GXW524335:GXX524335 HHS524335:HHT524335 HRO524335:HRP524335 IBK524335:IBL524335 ILG524335:ILH524335 IVC524335:IVD524335 JEY524335:JEZ524335 JOU524335:JOV524335 JYQ524335:JYR524335 KIM524335:KIN524335 KSI524335:KSJ524335 LCE524335:LCF524335 LMA524335:LMB524335 LVW524335:LVX524335 MFS524335:MFT524335 MPO524335:MPP524335 MZK524335:MZL524335 NJG524335:NJH524335 NTC524335:NTD524335 OCY524335:OCZ524335 OMU524335:OMV524335 OWQ524335:OWR524335 PGM524335:PGN524335 PQI524335:PQJ524335 QAE524335:QAF524335 QKA524335:QKB524335 QTW524335:QTX524335 RDS524335:RDT524335 RNO524335:RNP524335 RXK524335:RXL524335 SHG524335:SHH524335 SRC524335:SRD524335 TAY524335:TAZ524335 TKU524335:TKV524335 TUQ524335:TUR524335 UEM524335:UEN524335 UOI524335:UOJ524335 UYE524335:UYF524335 VIA524335:VIB524335 VRW524335:VRX524335 WBS524335:WBT524335 WLO524335:WLP524335 WVK524335:WVL524335 C589871:D589871 IY589871:IZ589871 SU589871:SV589871 ACQ589871:ACR589871 AMM589871:AMN589871 AWI589871:AWJ589871 BGE589871:BGF589871 BQA589871:BQB589871 BZW589871:BZX589871 CJS589871:CJT589871 CTO589871:CTP589871 DDK589871:DDL589871 DNG589871:DNH589871 DXC589871:DXD589871 EGY589871:EGZ589871 EQU589871:EQV589871 FAQ589871:FAR589871 FKM589871:FKN589871 FUI589871:FUJ589871 GEE589871:GEF589871 GOA589871:GOB589871 GXW589871:GXX589871 HHS589871:HHT589871 HRO589871:HRP589871 IBK589871:IBL589871 ILG589871:ILH589871 IVC589871:IVD589871 JEY589871:JEZ589871 JOU589871:JOV589871 JYQ589871:JYR589871 KIM589871:KIN589871 KSI589871:KSJ589871 LCE589871:LCF589871 LMA589871:LMB589871 LVW589871:LVX589871 MFS589871:MFT589871 MPO589871:MPP589871 MZK589871:MZL589871 NJG589871:NJH589871 NTC589871:NTD589871 OCY589871:OCZ589871 OMU589871:OMV589871 OWQ589871:OWR589871 PGM589871:PGN589871 PQI589871:PQJ589871 QAE589871:QAF589871 QKA589871:QKB589871 QTW589871:QTX589871 RDS589871:RDT589871 RNO589871:RNP589871 RXK589871:RXL589871 SHG589871:SHH589871 SRC589871:SRD589871 TAY589871:TAZ589871 TKU589871:TKV589871 TUQ589871:TUR589871 UEM589871:UEN589871 UOI589871:UOJ589871 UYE589871:UYF589871 VIA589871:VIB589871 VRW589871:VRX589871 WBS589871:WBT589871 WLO589871:WLP589871 WVK589871:WVL589871 C655407:D655407 IY655407:IZ655407 SU655407:SV655407 ACQ655407:ACR655407 AMM655407:AMN655407 AWI655407:AWJ655407 BGE655407:BGF655407 BQA655407:BQB655407 BZW655407:BZX655407 CJS655407:CJT655407 CTO655407:CTP655407 DDK655407:DDL655407 DNG655407:DNH655407 DXC655407:DXD655407 EGY655407:EGZ655407 EQU655407:EQV655407 FAQ655407:FAR655407 FKM655407:FKN655407 FUI655407:FUJ655407 GEE655407:GEF655407 GOA655407:GOB655407 GXW655407:GXX655407 HHS655407:HHT655407 HRO655407:HRP655407 IBK655407:IBL655407 ILG655407:ILH655407 IVC655407:IVD655407 JEY655407:JEZ655407 JOU655407:JOV655407 JYQ655407:JYR655407 KIM655407:KIN655407 KSI655407:KSJ655407 LCE655407:LCF655407 LMA655407:LMB655407 LVW655407:LVX655407 MFS655407:MFT655407 MPO655407:MPP655407 MZK655407:MZL655407 NJG655407:NJH655407 NTC655407:NTD655407 OCY655407:OCZ655407 OMU655407:OMV655407 OWQ655407:OWR655407 PGM655407:PGN655407 PQI655407:PQJ655407 QAE655407:QAF655407 QKA655407:QKB655407 QTW655407:QTX655407 RDS655407:RDT655407 RNO655407:RNP655407 RXK655407:RXL655407 SHG655407:SHH655407 SRC655407:SRD655407 TAY655407:TAZ655407 TKU655407:TKV655407 TUQ655407:TUR655407 UEM655407:UEN655407 UOI655407:UOJ655407 UYE655407:UYF655407 VIA655407:VIB655407 VRW655407:VRX655407 WBS655407:WBT655407 WLO655407:WLP655407 WVK655407:WVL655407 C720943:D720943 IY720943:IZ720943 SU720943:SV720943 ACQ720943:ACR720943 AMM720943:AMN720943 AWI720943:AWJ720943 BGE720943:BGF720943 BQA720943:BQB720943 BZW720943:BZX720943 CJS720943:CJT720943 CTO720943:CTP720943 DDK720943:DDL720943 DNG720943:DNH720943 DXC720943:DXD720943 EGY720943:EGZ720943 EQU720943:EQV720943 FAQ720943:FAR720943 FKM720943:FKN720943 FUI720943:FUJ720943 GEE720943:GEF720943 GOA720943:GOB720943 GXW720943:GXX720943 HHS720943:HHT720943 HRO720943:HRP720943 IBK720943:IBL720943 ILG720943:ILH720943 IVC720943:IVD720943 JEY720943:JEZ720943 JOU720943:JOV720943 JYQ720943:JYR720943 KIM720943:KIN720943 KSI720943:KSJ720943 LCE720943:LCF720943 LMA720943:LMB720943 LVW720943:LVX720943 MFS720943:MFT720943 MPO720943:MPP720943 MZK720943:MZL720943 NJG720943:NJH720943 NTC720943:NTD720943 OCY720943:OCZ720943 OMU720943:OMV720943 OWQ720943:OWR720943 PGM720943:PGN720943 PQI720943:PQJ720943 QAE720943:QAF720943 QKA720943:QKB720943 QTW720943:QTX720943 RDS720943:RDT720943 RNO720943:RNP720943 RXK720943:RXL720943 SHG720943:SHH720943 SRC720943:SRD720943 TAY720943:TAZ720943 TKU720943:TKV720943 TUQ720943:TUR720943 UEM720943:UEN720943 UOI720943:UOJ720943 UYE720943:UYF720943 VIA720943:VIB720943 VRW720943:VRX720943 WBS720943:WBT720943 WLO720943:WLP720943 WVK720943:WVL720943 C786479:D786479 IY786479:IZ786479 SU786479:SV786479 ACQ786479:ACR786479 AMM786479:AMN786479 AWI786479:AWJ786479 BGE786479:BGF786479 BQA786479:BQB786479 BZW786479:BZX786479 CJS786479:CJT786479 CTO786479:CTP786479 DDK786479:DDL786479 DNG786479:DNH786479 DXC786479:DXD786479 EGY786479:EGZ786479 EQU786479:EQV786479 FAQ786479:FAR786479 FKM786479:FKN786479 FUI786479:FUJ786479 GEE786479:GEF786479 GOA786479:GOB786479 GXW786479:GXX786479 HHS786479:HHT786479 HRO786479:HRP786479 IBK786479:IBL786479 ILG786479:ILH786479 IVC786479:IVD786479 JEY786479:JEZ786479 JOU786479:JOV786479 JYQ786479:JYR786479 KIM786479:KIN786479 KSI786479:KSJ786479 LCE786479:LCF786479 LMA786479:LMB786479 LVW786479:LVX786479 MFS786479:MFT786479 MPO786479:MPP786479 MZK786479:MZL786479 NJG786479:NJH786479 NTC786479:NTD786479 OCY786479:OCZ786479 OMU786479:OMV786479 OWQ786479:OWR786479 PGM786479:PGN786479 PQI786479:PQJ786479 QAE786479:QAF786479 QKA786479:QKB786479 QTW786479:QTX786479 RDS786479:RDT786479 RNO786479:RNP786479 RXK786479:RXL786479 SHG786479:SHH786479 SRC786479:SRD786479 TAY786479:TAZ786479 TKU786479:TKV786479 TUQ786479:TUR786479 UEM786479:UEN786479 UOI786479:UOJ786479 UYE786479:UYF786479 VIA786479:VIB786479 VRW786479:VRX786479 WBS786479:WBT786479 WLO786479:WLP786479 WVK786479:WVL786479 C852015:D852015 IY852015:IZ852015 SU852015:SV852015 ACQ852015:ACR852015 AMM852015:AMN852015 AWI852015:AWJ852015 BGE852015:BGF852015 BQA852015:BQB852015 BZW852015:BZX852015 CJS852015:CJT852015 CTO852015:CTP852015 DDK852015:DDL852015 DNG852015:DNH852015 DXC852015:DXD852015 EGY852015:EGZ852015 EQU852015:EQV852015 FAQ852015:FAR852015 FKM852015:FKN852015 FUI852015:FUJ852015 GEE852015:GEF852015 GOA852015:GOB852015 GXW852015:GXX852015 HHS852015:HHT852015 HRO852015:HRP852015 IBK852015:IBL852015 ILG852015:ILH852015 IVC852015:IVD852015 JEY852015:JEZ852015 JOU852015:JOV852015 JYQ852015:JYR852015 KIM852015:KIN852015 KSI852015:KSJ852015 LCE852015:LCF852015 LMA852015:LMB852015 LVW852015:LVX852015 MFS852015:MFT852015 MPO852015:MPP852015 MZK852015:MZL852015 NJG852015:NJH852015 NTC852015:NTD852015 OCY852015:OCZ852015 OMU852015:OMV852015 OWQ852015:OWR852015 PGM852015:PGN852015 PQI852015:PQJ852015 QAE852015:QAF852015 QKA852015:QKB852015 QTW852015:QTX852015 RDS852015:RDT852015 RNO852015:RNP852015 RXK852015:RXL852015 SHG852015:SHH852015 SRC852015:SRD852015 TAY852015:TAZ852015 TKU852015:TKV852015 TUQ852015:TUR852015 UEM852015:UEN852015 UOI852015:UOJ852015 UYE852015:UYF852015 VIA852015:VIB852015 VRW852015:VRX852015 WBS852015:WBT852015 WLO852015:WLP852015 WVK852015:WVL852015 C917551:D917551 IY917551:IZ917551 SU917551:SV917551 ACQ917551:ACR917551 AMM917551:AMN917551 AWI917551:AWJ917551 BGE917551:BGF917551 BQA917551:BQB917551 BZW917551:BZX917551 CJS917551:CJT917551 CTO917551:CTP917551 DDK917551:DDL917551 DNG917551:DNH917551 DXC917551:DXD917551 EGY917551:EGZ917551 EQU917551:EQV917551 FAQ917551:FAR917551 FKM917551:FKN917551 FUI917551:FUJ917551 GEE917551:GEF917551 GOA917551:GOB917551 GXW917551:GXX917551 HHS917551:HHT917551 HRO917551:HRP917551 IBK917551:IBL917551 ILG917551:ILH917551 IVC917551:IVD917551 JEY917551:JEZ917551 JOU917551:JOV917551 JYQ917551:JYR917551 KIM917551:KIN917551 KSI917551:KSJ917551 LCE917551:LCF917551 LMA917551:LMB917551 LVW917551:LVX917551 MFS917551:MFT917551 MPO917551:MPP917551 MZK917551:MZL917551 NJG917551:NJH917551 NTC917551:NTD917551 OCY917551:OCZ917551 OMU917551:OMV917551 OWQ917551:OWR917551 PGM917551:PGN917551 PQI917551:PQJ917551 QAE917551:QAF917551 QKA917551:QKB917551 QTW917551:QTX917551 RDS917551:RDT917551 RNO917551:RNP917551 RXK917551:RXL917551 SHG917551:SHH917551 SRC917551:SRD917551 TAY917551:TAZ917551 TKU917551:TKV917551 TUQ917551:TUR917551 UEM917551:UEN917551 UOI917551:UOJ917551 UYE917551:UYF917551 VIA917551:VIB917551 VRW917551:VRX917551 WBS917551:WBT917551 WLO917551:WLP917551 WVK917551:WVL917551 C983087:D983087 IY983087:IZ983087 SU983087:SV983087 ACQ983087:ACR983087 AMM983087:AMN983087 AWI983087:AWJ983087 BGE983087:BGF983087 BQA983087:BQB983087 BZW983087:BZX983087 CJS983087:CJT983087 CTO983087:CTP983087 DDK983087:DDL983087 DNG983087:DNH983087 DXC983087:DXD983087 EGY983087:EGZ983087 EQU983087:EQV983087 FAQ983087:FAR983087 FKM983087:FKN983087 FUI983087:FUJ983087 GEE983087:GEF983087 GOA983087:GOB983087 GXW983087:GXX983087 HHS983087:HHT983087 HRO983087:HRP983087 IBK983087:IBL983087 ILG983087:ILH983087 IVC983087:IVD983087 JEY983087:JEZ983087 JOU983087:JOV983087 JYQ983087:JYR983087 KIM983087:KIN983087 KSI983087:KSJ983087 LCE983087:LCF983087 LMA983087:LMB983087 LVW983087:LVX983087 MFS983087:MFT983087 MPO983087:MPP983087 MZK983087:MZL983087 NJG983087:NJH983087 NTC983087:NTD983087 OCY983087:OCZ983087 OMU983087:OMV983087 OWQ983087:OWR983087 PGM983087:PGN983087 PQI983087:PQJ983087 QAE983087:QAF983087 QKA983087:QKB983087 QTW983087:QTX983087 RDS983087:RDT983087 RNO983087:RNP983087 RXK983087:RXL983087 SHG983087:SHH983087 SRC983087:SRD983087 TAY983087:TAZ983087 TKU983087:TKV983087 TUQ983087:TUR983087 UEM983087:UEN983087 UOI983087:UOJ983087 UYE983087:UYF983087 VIA983087:VIB983087 VRW983087:VRX983087 WBS983087:WBT983087 WLO983087:WLP983087 WVK983087:WVL983087 C59:D59 IY59:IZ59 SU59:SV59 ACQ59:ACR59 AMM59:AMN59 AWI59:AWJ59 BGE59:BGF59 BQA59:BQB59 BZW59:BZX59 CJS59:CJT59 CTO59:CTP59 DDK59:DDL59 DNG59:DNH59 DXC59:DXD59 EGY59:EGZ59 EQU59:EQV59 FAQ59:FAR59 FKM59:FKN59 FUI59:FUJ59 GEE59:GEF59 GOA59:GOB59 GXW59:GXX59 HHS59:HHT59 HRO59:HRP59 IBK59:IBL59 ILG59:ILH59 IVC59:IVD59 JEY59:JEZ59 JOU59:JOV59 JYQ59:JYR59 KIM59:KIN59 KSI59:KSJ59 LCE59:LCF59 LMA59:LMB59 LVW59:LVX59 MFS59:MFT59 MPO59:MPP59 MZK59:MZL59 NJG59:NJH59 NTC59:NTD59 OCY59:OCZ59 OMU59:OMV59 OWQ59:OWR59 PGM59:PGN59 PQI59:PQJ59 QAE59:QAF59 QKA59:QKB59 QTW59:QTX59 RDS59:RDT59 RNO59:RNP59 RXK59:RXL59 SHG59:SHH59 SRC59:SRD59 TAY59:TAZ59 TKU59:TKV59 TUQ59:TUR59 UEM59:UEN59 UOI59:UOJ59 UYE59:UYF59 VIA59:VIB59 VRW59:VRX59 WBS59:WBT59 WLO59:WLP59 WVK59:WVL59 C65589:D65589 IY65589:IZ65589 SU65589:SV65589 ACQ65589:ACR65589 AMM65589:AMN65589 AWI65589:AWJ65589 BGE65589:BGF65589 BQA65589:BQB65589 BZW65589:BZX65589 CJS65589:CJT65589 CTO65589:CTP65589 DDK65589:DDL65589 DNG65589:DNH65589 DXC65589:DXD65589 EGY65589:EGZ65589 EQU65589:EQV65589 FAQ65589:FAR65589 FKM65589:FKN65589 FUI65589:FUJ65589 GEE65589:GEF65589 GOA65589:GOB65589 GXW65589:GXX65589 HHS65589:HHT65589 HRO65589:HRP65589 IBK65589:IBL65589 ILG65589:ILH65589 IVC65589:IVD65589 JEY65589:JEZ65589 JOU65589:JOV65589 JYQ65589:JYR65589 KIM65589:KIN65589 KSI65589:KSJ65589 LCE65589:LCF65589 LMA65589:LMB65589 LVW65589:LVX65589 MFS65589:MFT65589 MPO65589:MPP65589 MZK65589:MZL65589 NJG65589:NJH65589 NTC65589:NTD65589 OCY65589:OCZ65589 OMU65589:OMV65589 OWQ65589:OWR65589 PGM65589:PGN65589 PQI65589:PQJ65589 QAE65589:QAF65589 QKA65589:QKB65589 QTW65589:QTX65589 RDS65589:RDT65589 RNO65589:RNP65589 RXK65589:RXL65589 SHG65589:SHH65589 SRC65589:SRD65589 TAY65589:TAZ65589 TKU65589:TKV65589 TUQ65589:TUR65589 UEM65589:UEN65589 UOI65589:UOJ65589 UYE65589:UYF65589 VIA65589:VIB65589 VRW65589:VRX65589 WBS65589:WBT65589 WLO65589:WLP65589 WVK65589:WVL65589 C131125:D131125 IY131125:IZ131125 SU131125:SV131125 ACQ131125:ACR131125 AMM131125:AMN131125 AWI131125:AWJ131125 BGE131125:BGF131125 BQA131125:BQB131125 BZW131125:BZX131125 CJS131125:CJT131125 CTO131125:CTP131125 DDK131125:DDL131125 DNG131125:DNH131125 DXC131125:DXD131125 EGY131125:EGZ131125 EQU131125:EQV131125 FAQ131125:FAR131125 FKM131125:FKN131125 FUI131125:FUJ131125 GEE131125:GEF131125 GOA131125:GOB131125 GXW131125:GXX131125 HHS131125:HHT131125 HRO131125:HRP131125 IBK131125:IBL131125 ILG131125:ILH131125 IVC131125:IVD131125 JEY131125:JEZ131125 JOU131125:JOV131125 JYQ131125:JYR131125 KIM131125:KIN131125 KSI131125:KSJ131125 LCE131125:LCF131125 LMA131125:LMB131125 LVW131125:LVX131125 MFS131125:MFT131125 MPO131125:MPP131125 MZK131125:MZL131125 NJG131125:NJH131125 NTC131125:NTD131125 OCY131125:OCZ131125 OMU131125:OMV131125 OWQ131125:OWR131125 PGM131125:PGN131125 PQI131125:PQJ131125 QAE131125:QAF131125 QKA131125:QKB131125 QTW131125:QTX131125 RDS131125:RDT131125 RNO131125:RNP131125 RXK131125:RXL131125 SHG131125:SHH131125 SRC131125:SRD131125 TAY131125:TAZ131125 TKU131125:TKV131125 TUQ131125:TUR131125 UEM131125:UEN131125 UOI131125:UOJ131125 UYE131125:UYF131125 VIA131125:VIB131125 VRW131125:VRX131125 WBS131125:WBT131125 WLO131125:WLP131125 WVK131125:WVL131125 C196661:D196661 IY196661:IZ196661 SU196661:SV196661 ACQ196661:ACR196661 AMM196661:AMN196661 AWI196661:AWJ196661 BGE196661:BGF196661 BQA196661:BQB196661 BZW196661:BZX196661 CJS196661:CJT196661 CTO196661:CTP196661 DDK196661:DDL196661 DNG196661:DNH196661 DXC196661:DXD196661 EGY196661:EGZ196661 EQU196661:EQV196661 FAQ196661:FAR196661 FKM196661:FKN196661 FUI196661:FUJ196661 GEE196661:GEF196661 GOA196661:GOB196661 GXW196661:GXX196661 HHS196661:HHT196661 HRO196661:HRP196661 IBK196661:IBL196661 ILG196661:ILH196661 IVC196661:IVD196661 JEY196661:JEZ196661 JOU196661:JOV196661 JYQ196661:JYR196661 KIM196661:KIN196661 KSI196661:KSJ196661 LCE196661:LCF196661 LMA196661:LMB196661 LVW196661:LVX196661 MFS196661:MFT196661 MPO196661:MPP196661 MZK196661:MZL196661 NJG196661:NJH196661 NTC196661:NTD196661 OCY196661:OCZ196661 OMU196661:OMV196661 OWQ196661:OWR196661 PGM196661:PGN196661 PQI196661:PQJ196661 QAE196661:QAF196661 QKA196661:QKB196661 QTW196661:QTX196661 RDS196661:RDT196661 RNO196661:RNP196661 RXK196661:RXL196661 SHG196661:SHH196661 SRC196661:SRD196661 TAY196661:TAZ196661 TKU196661:TKV196661 TUQ196661:TUR196661 UEM196661:UEN196661 UOI196661:UOJ196661 UYE196661:UYF196661 VIA196661:VIB196661 VRW196661:VRX196661 WBS196661:WBT196661 WLO196661:WLP196661 WVK196661:WVL196661 C262197:D262197 IY262197:IZ262197 SU262197:SV262197 ACQ262197:ACR262197 AMM262197:AMN262197 AWI262197:AWJ262197 BGE262197:BGF262197 BQA262197:BQB262197 BZW262197:BZX262197 CJS262197:CJT262197 CTO262197:CTP262197 DDK262197:DDL262197 DNG262197:DNH262197 DXC262197:DXD262197 EGY262197:EGZ262197 EQU262197:EQV262197 FAQ262197:FAR262197 FKM262197:FKN262197 FUI262197:FUJ262197 GEE262197:GEF262197 GOA262197:GOB262197 GXW262197:GXX262197 HHS262197:HHT262197 HRO262197:HRP262197 IBK262197:IBL262197 ILG262197:ILH262197 IVC262197:IVD262197 JEY262197:JEZ262197 JOU262197:JOV262197 JYQ262197:JYR262197 KIM262197:KIN262197 KSI262197:KSJ262197 LCE262197:LCF262197 LMA262197:LMB262197 LVW262197:LVX262197 MFS262197:MFT262197 MPO262197:MPP262197 MZK262197:MZL262197 NJG262197:NJH262197 NTC262197:NTD262197 OCY262197:OCZ262197 OMU262197:OMV262197 OWQ262197:OWR262197 PGM262197:PGN262197 PQI262197:PQJ262197 QAE262197:QAF262197 QKA262197:QKB262197 QTW262197:QTX262197 RDS262197:RDT262197 RNO262197:RNP262197 RXK262197:RXL262197 SHG262197:SHH262197 SRC262197:SRD262197 TAY262197:TAZ262197 TKU262197:TKV262197 TUQ262197:TUR262197 UEM262197:UEN262197 UOI262197:UOJ262197 UYE262197:UYF262197 VIA262197:VIB262197 VRW262197:VRX262197 WBS262197:WBT262197 WLO262197:WLP262197 WVK262197:WVL262197 C327733:D327733 IY327733:IZ327733 SU327733:SV327733 ACQ327733:ACR327733 AMM327733:AMN327733 AWI327733:AWJ327733 BGE327733:BGF327733 BQA327733:BQB327733 BZW327733:BZX327733 CJS327733:CJT327733 CTO327733:CTP327733 DDK327733:DDL327733 DNG327733:DNH327733 DXC327733:DXD327733 EGY327733:EGZ327733 EQU327733:EQV327733 FAQ327733:FAR327733 FKM327733:FKN327733 FUI327733:FUJ327733 GEE327733:GEF327733 GOA327733:GOB327733 GXW327733:GXX327733 HHS327733:HHT327733 HRO327733:HRP327733 IBK327733:IBL327733 ILG327733:ILH327733 IVC327733:IVD327733 JEY327733:JEZ327733 JOU327733:JOV327733 JYQ327733:JYR327733 KIM327733:KIN327733 KSI327733:KSJ327733 LCE327733:LCF327733 LMA327733:LMB327733 LVW327733:LVX327733 MFS327733:MFT327733 MPO327733:MPP327733 MZK327733:MZL327733 NJG327733:NJH327733 NTC327733:NTD327733 OCY327733:OCZ327733 OMU327733:OMV327733 OWQ327733:OWR327733 PGM327733:PGN327733 PQI327733:PQJ327733 QAE327733:QAF327733 QKA327733:QKB327733 QTW327733:QTX327733 RDS327733:RDT327733 RNO327733:RNP327733 RXK327733:RXL327733 SHG327733:SHH327733 SRC327733:SRD327733 TAY327733:TAZ327733 TKU327733:TKV327733 TUQ327733:TUR327733 UEM327733:UEN327733 UOI327733:UOJ327733 UYE327733:UYF327733 VIA327733:VIB327733 VRW327733:VRX327733 WBS327733:WBT327733 WLO327733:WLP327733 WVK327733:WVL327733 C393269:D393269 IY393269:IZ393269 SU393269:SV393269 ACQ393269:ACR393269 AMM393269:AMN393269 AWI393269:AWJ393269 BGE393269:BGF393269 BQA393269:BQB393269 BZW393269:BZX393269 CJS393269:CJT393269 CTO393269:CTP393269 DDK393269:DDL393269 DNG393269:DNH393269 DXC393269:DXD393269 EGY393269:EGZ393269 EQU393269:EQV393269 FAQ393269:FAR393269 FKM393269:FKN393269 FUI393269:FUJ393269 GEE393269:GEF393269 GOA393269:GOB393269 GXW393269:GXX393269 HHS393269:HHT393269 HRO393269:HRP393269 IBK393269:IBL393269 ILG393269:ILH393269 IVC393269:IVD393269 JEY393269:JEZ393269 JOU393269:JOV393269 JYQ393269:JYR393269 KIM393269:KIN393269 KSI393269:KSJ393269 LCE393269:LCF393269 LMA393269:LMB393269 LVW393269:LVX393269 MFS393269:MFT393269 MPO393269:MPP393269 MZK393269:MZL393269 NJG393269:NJH393269 NTC393269:NTD393269 OCY393269:OCZ393269 OMU393269:OMV393269 OWQ393269:OWR393269 PGM393269:PGN393269 PQI393269:PQJ393269 QAE393269:QAF393269 QKA393269:QKB393269 QTW393269:QTX393269 RDS393269:RDT393269 RNO393269:RNP393269 RXK393269:RXL393269 SHG393269:SHH393269 SRC393269:SRD393269 TAY393269:TAZ393269 TKU393269:TKV393269 TUQ393269:TUR393269 UEM393269:UEN393269 UOI393269:UOJ393269 UYE393269:UYF393269 VIA393269:VIB393269 VRW393269:VRX393269 WBS393269:WBT393269 WLO393269:WLP393269 WVK393269:WVL393269 C458805:D458805 IY458805:IZ458805 SU458805:SV458805 ACQ458805:ACR458805 AMM458805:AMN458805 AWI458805:AWJ458805 BGE458805:BGF458805 BQA458805:BQB458805 BZW458805:BZX458805 CJS458805:CJT458805 CTO458805:CTP458805 DDK458805:DDL458805 DNG458805:DNH458805 DXC458805:DXD458805 EGY458805:EGZ458805 EQU458805:EQV458805 FAQ458805:FAR458805 FKM458805:FKN458805 FUI458805:FUJ458805 GEE458805:GEF458805 GOA458805:GOB458805 GXW458805:GXX458805 HHS458805:HHT458805 HRO458805:HRP458805 IBK458805:IBL458805 ILG458805:ILH458805 IVC458805:IVD458805 JEY458805:JEZ458805 JOU458805:JOV458805 JYQ458805:JYR458805 KIM458805:KIN458805 KSI458805:KSJ458805 LCE458805:LCF458805 LMA458805:LMB458805 LVW458805:LVX458805 MFS458805:MFT458805 MPO458805:MPP458805 MZK458805:MZL458805 NJG458805:NJH458805 NTC458805:NTD458805 OCY458805:OCZ458805 OMU458805:OMV458805 OWQ458805:OWR458805 PGM458805:PGN458805 PQI458805:PQJ458805 QAE458805:QAF458805 QKA458805:QKB458805 QTW458805:QTX458805 RDS458805:RDT458805 RNO458805:RNP458805 RXK458805:RXL458805 SHG458805:SHH458805 SRC458805:SRD458805 TAY458805:TAZ458805 TKU458805:TKV458805 TUQ458805:TUR458805 UEM458805:UEN458805 UOI458805:UOJ458805 UYE458805:UYF458805 VIA458805:VIB458805 VRW458805:VRX458805 WBS458805:WBT458805 WLO458805:WLP458805 WVK458805:WVL458805 C524341:D524341 IY524341:IZ524341 SU524341:SV524341 ACQ524341:ACR524341 AMM524341:AMN524341 AWI524341:AWJ524341 BGE524341:BGF524341 BQA524341:BQB524341 BZW524341:BZX524341 CJS524341:CJT524341 CTO524341:CTP524341 DDK524341:DDL524341 DNG524341:DNH524341 DXC524341:DXD524341 EGY524341:EGZ524341 EQU524341:EQV524341 FAQ524341:FAR524341 FKM524341:FKN524341 FUI524341:FUJ524341 GEE524341:GEF524341 GOA524341:GOB524341 GXW524341:GXX524341 HHS524341:HHT524341 HRO524341:HRP524341 IBK524341:IBL524341 ILG524341:ILH524341 IVC524341:IVD524341 JEY524341:JEZ524341 JOU524341:JOV524341 JYQ524341:JYR524341 KIM524341:KIN524341 KSI524341:KSJ524341 LCE524341:LCF524341 LMA524341:LMB524341 LVW524341:LVX524341 MFS524341:MFT524341 MPO524341:MPP524341 MZK524341:MZL524341 NJG524341:NJH524341 NTC524341:NTD524341 OCY524341:OCZ524341 OMU524341:OMV524341 OWQ524341:OWR524341 PGM524341:PGN524341 PQI524341:PQJ524341 QAE524341:QAF524341 QKA524341:QKB524341 QTW524341:QTX524341 RDS524341:RDT524341 RNO524341:RNP524341 RXK524341:RXL524341 SHG524341:SHH524341 SRC524341:SRD524341 TAY524341:TAZ524341 TKU524341:TKV524341 TUQ524341:TUR524341 UEM524341:UEN524341 UOI524341:UOJ524341 UYE524341:UYF524341 VIA524341:VIB524341 VRW524341:VRX524341 WBS524341:WBT524341 WLO524341:WLP524341 WVK524341:WVL524341 C589877:D589877 IY589877:IZ589877 SU589877:SV589877 ACQ589877:ACR589877 AMM589877:AMN589877 AWI589877:AWJ589877 BGE589877:BGF589877 BQA589877:BQB589877 BZW589877:BZX589877 CJS589877:CJT589877 CTO589877:CTP589877 DDK589877:DDL589877 DNG589877:DNH589877 DXC589877:DXD589877 EGY589877:EGZ589877 EQU589877:EQV589877 FAQ589877:FAR589877 FKM589877:FKN589877 FUI589877:FUJ589877 GEE589877:GEF589877 GOA589877:GOB589877 GXW589877:GXX589877 HHS589877:HHT589877 HRO589877:HRP589877 IBK589877:IBL589877 ILG589877:ILH589877 IVC589877:IVD589877 JEY589877:JEZ589877 JOU589877:JOV589877 JYQ589877:JYR589877 KIM589877:KIN589877 KSI589877:KSJ589877 LCE589877:LCF589877 LMA589877:LMB589877 LVW589877:LVX589877 MFS589877:MFT589877 MPO589877:MPP589877 MZK589877:MZL589877 NJG589877:NJH589877 NTC589877:NTD589877 OCY589877:OCZ589877 OMU589877:OMV589877 OWQ589877:OWR589877 PGM589877:PGN589877 PQI589877:PQJ589877 QAE589877:QAF589877 QKA589877:QKB589877 QTW589877:QTX589877 RDS589877:RDT589877 RNO589877:RNP589877 RXK589877:RXL589877 SHG589877:SHH589877 SRC589877:SRD589877 TAY589877:TAZ589877 TKU589877:TKV589877 TUQ589877:TUR589877 UEM589877:UEN589877 UOI589877:UOJ589877 UYE589877:UYF589877 VIA589877:VIB589877 VRW589877:VRX589877 WBS589877:WBT589877 WLO589877:WLP589877 WVK589877:WVL589877 C655413:D655413 IY655413:IZ655413 SU655413:SV655413 ACQ655413:ACR655413 AMM655413:AMN655413 AWI655413:AWJ655413 BGE655413:BGF655413 BQA655413:BQB655413 BZW655413:BZX655413 CJS655413:CJT655413 CTO655413:CTP655413 DDK655413:DDL655413 DNG655413:DNH655413 DXC655413:DXD655413 EGY655413:EGZ655413 EQU655413:EQV655413 FAQ655413:FAR655413 FKM655413:FKN655413 FUI655413:FUJ655413 GEE655413:GEF655413 GOA655413:GOB655413 GXW655413:GXX655413 HHS655413:HHT655413 HRO655413:HRP655413 IBK655413:IBL655413 ILG655413:ILH655413 IVC655413:IVD655413 JEY655413:JEZ655413 JOU655413:JOV655413 JYQ655413:JYR655413 KIM655413:KIN655413 KSI655413:KSJ655413 LCE655413:LCF655413 LMA655413:LMB655413 LVW655413:LVX655413 MFS655413:MFT655413 MPO655413:MPP655413 MZK655413:MZL655413 NJG655413:NJH655413 NTC655413:NTD655413 OCY655413:OCZ655413 OMU655413:OMV655413 OWQ655413:OWR655413 PGM655413:PGN655413 PQI655413:PQJ655413 QAE655413:QAF655413 QKA655413:QKB655413 QTW655413:QTX655413 RDS655413:RDT655413 RNO655413:RNP655413 RXK655413:RXL655413 SHG655413:SHH655413 SRC655413:SRD655413 TAY655413:TAZ655413 TKU655413:TKV655413 TUQ655413:TUR655413 UEM655413:UEN655413 UOI655413:UOJ655413 UYE655413:UYF655413 VIA655413:VIB655413 VRW655413:VRX655413 WBS655413:WBT655413 WLO655413:WLP655413 WVK655413:WVL655413 C720949:D720949 IY720949:IZ720949 SU720949:SV720949 ACQ720949:ACR720949 AMM720949:AMN720949 AWI720949:AWJ720949 BGE720949:BGF720949 BQA720949:BQB720949 BZW720949:BZX720949 CJS720949:CJT720949 CTO720949:CTP720949 DDK720949:DDL720949 DNG720949:DNH720949 DXC720949:DXD720949 EGY720949:EGZ720949 EQU720949:EQV720949 FAQ720949:FAR720949 FKM720949:FKN720949 FUI720949:FUJ720949 GEE720949:GEF720949 GOA720949:GOB720949 GXW720949:GXX720949 HHS720949:HHT720949 HRO720949:HRP720949 IBK720949:IBL720949 ILG720949:ILH720949 IVC720949:IVD720949 JEY720949:JEZ720949 JOU720949:JOV720949 JYQ720949:JYR720949 KIM720949:KIN720949 KSI720949:KSJ720949 LCE720949:LCF720949 LMA720949:LMB720949 LVW720949:LVX720949 MFS720949:MFT720949 MPO720949:MPP720949 MZK720949:MZL720949 NJG720949:NJH720949 NTC720949:NTD720949 OCY720949:OCZ720949 OMU720949:OMV720949 OWQ720949:OWR720949 PGM720949:PGN720949 PQI720949:PQJ720949 QAE720949:QAF720949 QKA720949:QKB720949 QTW720949:QTX720949 RDS720949:RDT720949 RNO720949:RNP720949 RXK720949:RXL720949 SHG720949:SHH720949 SRC720949:SRD720949 TAY720949:TAZ720949 TKU720949:TKV720949 TUQ720949:TUR720949 UEM720949:UEN720949 UOI720949:UOJ720949 UYE720949:UYF720949 VIA720949:VIB720949 VRW720949:VRX720949 WBS720949:WBT720949 WLO720949:WLP720949 WVK720949:WVL720949 C786485:D786485 IY786485:IZ786485 SU786485:SV786485 ACQ786485:ACR786485 AMM786485:AMN786485 AWI786485:AWJ786485 BGE786485:BGF786485 BQA786485:BQB786485 BZW786485:BZX786485 CJS786485:CJT786485 CTO786485:CTP786485 DDK786485:DDL786485 DNG786485:DNH786485 DXC786485:DXD786485 EGY786485:EGZ786485 EQU786485:EQV786485 FAQ786485:FAR786485 FKM786485:FKN786485 FUI786485:FUJ786485 GEE786485:GEF786485 GOA786485:GOB786485 GXW786485:GXX786485 HHS786485:HHT786485 HRO786485:HRP786485 IBK786485:IBL786485 ILG786485:ILH786485 IVC786485:IVD786485 JEY786485:JEZ786485 JOU786485:JOV786485 JYQ786485:JYR786485 KIM786485:KIN786485 KSI786485:KSJ786485 LCE786485:LCF786485 LMA786485:LMB786485 LVW786485:LVX786485 MFS786485:MFT786485 MPO786485:MPP786485 MZK786485:MZL786485 NJG786485:NJH786485 NTC786485:NTD786485 OCY786485:OCZ786485 OMU786485:OMV786485 OWQ786485:OWR786485 PGM786485:PGN786485 PQI786485:PQJ786485 QAE786485:QAF786485 QKA786485:QKB786485 QTW786485:QTX786485 RDS786485:RDT786485 RNO786485:RNP786485 RXK786485:RXL786485 SHG786485:SHH786485 SRC786485:SRD786485 TAY786485:TAZ786485 TKU786485:TKV786485 TUQ786485:TUR786485 UEM786485:UEN786485 UOI786485:UOJ786485 UYE786485:UYF786485 VIA786485:VIB786485 VRW786485:VRX786485 WBS786485:WBT786485 WLO786485:WLP786485 WVK786485:WVL786485 C852021:D852021 IY852021:IZ852021 SU852021:SV852021 ACQ852021:ACR852021 AMM852021:AMN852021 AWI852021:AWJ852021 BGE852021:BGF852021 BQA852021:BQB852021 BZW852021:BZX852021 CJS852021:CJT852021 CTO852021:CTP852021 DDK852021:DDL852021 DNG852021:DNH852021 DXC852021:DXD852021 EGY852021:EGZ852021 EQU852021:EQV852021 FAQ852021:FAR852021 FKM852021:FKN852021 FUI852021:FUJ852021 GEE852021:GEF852021 GOA852021:GOB852021 GXW852021:GXX852021 HHS852021:HHT852021 HRO852021:HRP852021 IBK852021:IBL852021 ILG852021:ILH852021 IVC852021:IVD852021 JEY852021:JEZ852021 JOU852021:JOV852021 JYQ852021:JYR852021 KIM852021:KIN852021 KSI852021:KSJ852021 LCE852021:LCF852021 LMA852021:LMB852021 LVW852021:LVX852021 MFS852021:MFT852021 MPO852021:MPP852021 MZK852021:MZL852021 NJG852021:NJH852021 NTC852021:NTD852021 OCY852021:OCZ852021 OMU852021:OMV852021 OWQ852021:OWR852021 PGM852021:PGN852021 PQI852021:PQJ852021 QAE852021:QAF852021 QKA852021:QKB852021 QTW852021:QTX852021 RDS852021:RDT852021 RNO852021:RNP852021 RXK852021:RXL852021 SHG852021:SHH852021 SRC852021:SRD852021 TAY852021:TAZ852021 TKU852021:TKV852021 TUQ852021:TUR852021 UEM852021:UEN852021 UOI852021:UOJ852021 UYE852021:UYF852021 VIA852021:VIB852021 VRW852021:VRX852021 WBS852021:WBT852021 WLO852021:WLP852021 WVK852021:WVL852021 C917557:D917557 IY917557:IZ917557 SU917557:SV917557 ACQ917557:ACR917557 AMM917557:AMN917557 AWI917557:AWJ917557 BGE917557:BGF917557 BQA917557:BQB917557 BZW917557:BZX917557 CJS917557:CJT917557 CTO917557:CTP917557 DDK917557:DDL917557 DNG917557:DNH917557 DXC917557:DXD917557 EGY917557:EGZ917557 EQU917557:EQV917557 FAQ917557:FAR917557 FKM917557:FKN917557 FUI917557:FUJ917557 GEE917557:GEF917557 GOA917557:GOB917557 GXW917557:GXX917557 HHS917557:HHT917557 HRO917557:HRP917557 IBK917557:IBL917557 ILG917557:ILH917557 IVC917557:IVD917557 JEY917557:JEZ917557 JOU917557:JOV917557 JYQ917557:JYR917557 KIM917557:KIN917557 KSI917557:KSJ917557 LCE917557:LCF917557 LMA917557:LMB917557 LVW917557:LVX917557 MFS917557:MFT917557 MPO917557:MPP917557 MZK917557:MZL917557 NJG917557:NJH917557 NTC917557:NTD917557 OCY917557:OCZ917557 OMU917557:OMV917557 OWQ917557:OWR917557 PGM917557:PGN917557 PQI917557:PQJ917557 QAE917557:QAF917557 QKA917557:QKB917557 QTW917557:QTX917557 RDS917557:RDT917557 RNO917557:RNP917557 RXK917557:RXL917557 SHG917557:SHH917557 SRC917557:SRD917557 TAY917557:TAZ917557 TKU917557:TKV917557 TUQ917557:TUR917557 UEM917557:UEN917557 UOI917557:UOJ917557 UYE917557:UYF917557 VIA917557:VIB917557 VRW917557:VRX917557 WBS917557:WBT917557 WLO917557:WLP917557 WVK917557:WVL917557 C983093:D983093 IY983093:IZ983093 SU983093:SV983093 ACQ983093:ACR983093 AMM983093:AMN983093 AWI983093:AWJ983093 BGE983093:BGF983093 BQA983093:BQB983093 BZW983093:BZX983093 CJS983093:CJT983093 CTO983093:CTP983093 DDK983093:DDL983093 DNG983093:DNH983093 DXC983093:DXD983093 EGY983093:EGZ983093 EQU983093:EQV983093 FAQ983093:FAR983093 FKM983093:FKN983093 FUI983093:FUJ983093 GEE983093:GEF983093 GOA983093:GOB983093 GXW983093:GXX983093 HHS983093:HHT983093 HRO983093:HRP983093 IBK983093:IBL983093 ILG983093:ILH983093 IVC983093:IVD983093 JEY983093:JEZ983093 JOU983093:JOV983093 JYQ983093:JYR983093 KIM983093:KIN983093 KSI983093:KSJ983093 LCE983093:LCF983093 LMA983093:LMB983093 LVW983093:LVX983093 MFS983093:MFT983093 MPO983093:MPP983093 MZK983093:MZL983093 NJG983093:NJH983093 NTC983093:NTD983093 OCY983093:OCZ983093 OMU983093:OMV983093 OWQ983093:OWR983093 PGM983093:PGN983093 PQI983093:PQJ983093 QAE983093:QAF983093 QKA983093:QKB983093 QTW983093:QTX983093 RDS983093:RDT983093 RNO983093:RNP983093 RXK983093:RXL983093 SHG983093:SHH983093 SRC983093:SRD983093 TAY983093:TAZ983093 TKU983093:TKV983093 TUQ983093:TUR983093 UEM983093:UEN983093 UOI983093:UOJ983093 UYE983093:UYF983093 VIA983093:VIB983093 VRW983093:VRX983093 WBS983093:WBT983093 WLO983093:WLP983093 WVK983093:WVL983093 C65:D65 IY65:IZ65 SU65:SV65 ACQ65:ACR65 AMM65:AMN65 AWI65:AWJ65 BGE65:BGF65 BQA65:BQB65 BZW65:BZX65 CJS65:CJT65 CTO65:CTP65 DDK65:DDL65 DNG65:DNH65 DXC65:DXD65 EGY65:EGZ65 EQU65:EQV65 FAQ65:FAR65 FKM65:FKN65 FUI65:FUJ65 GEE65:GEF65 GOA65:GOB65 GXW65:GXX65 HHS65:HHT65 HRO65:HRP65 IBK65:IBL65 ILG65:ILH65 IVC65:IVD65 JEY65:JEZ65 JOU65:JOV65 JYQ65:JYR65 KIM65:KIN65 KSI65:KSJ65 LCE65:LCF65 LMA65:LMB65 LVW65:LVX65 MFS65:MFT65 MPO65:MPP65 MZK65:MZL65 NJG65:NJH65 NTC65:NTD65 OCY65:OCZ65 OMU65:OMV65 OWQ65:OWR65 PGM65:PGN65 PQI65:PQJ65 QAE65:QAF65 QKA65:QKB65 QTW65:QTX65 RDS65:RDT65 RNO65:RNP65 RXK65:RXL65 SHG65:SHH65 SRC65:SRD65 TAY65:TAZ65 TKU65:TKV65 TUQ65:TUR65 UEM65:UEN65 UOI65:UOJ65 UYE65:UYF65 VIA65:VIB65 VRW65:VRX65 WBS65:WBT65 WLO65:WLP65 WVK65:WVL65 C65595:D65595 IY65595:IZ65595 SU65595:SV65595 ACQ65595:ACR65595 AMM65595:AMN65595 AWI65595:AWJ65595 BGE65595:BGF65595 BQA65595:BQB65595 BZW65595:BZX65595 CJS65595:CJT65595 CTO65595:CTP65595 DDK65595:DDL65595 DNG65595:DNH65595 DXC65595:DXD65595 EGY65595:EGZ65595 EQU65595:EQV65595 FAQ65595:FAR65595 FKM65595:FKN65595 FUI65595:FUJ65595 GEE65595:GEF65595 GOA65595:GOB65595 GXW65595:GXX65595 HHS65595:HHT65595 HRO65595:HRP65595 IBK65595:IBL65595 ILG65595:ILH65595 IVC65595:IVD65595 JEY65595:JEZ65595 JOU65595:JOV65595 JYQ65595:JYR65595 KIM65595:KIN65595 KSI65595:KSJ65595 LCE65595:LCF65595 LMA65595:LMB65595 LVW65595:LVX65595 MFS65595:MFT65595 MPO65595:MPP65595 MZK65595:MZL65595 NJG65595:NJH65595 NTC65595:NTD65595 OCY65595:OCZ65595 OMU65595:OMV65595 OWQ65595:OWR65595 PGM65595:PGN65595 PQI65595:PQJ65595 QAE65595:QAF65595 QKA65595:QKB65595 QTW65595:QTX65595 RDS65595:RDT65595 RNO65595:RNP65595 RXK65595:RXL65595 SHG65595:SHH65595 SRC65595:SRD65595 TAY65595:TAZ65595 TKU65595:TKV65595 TUQ65595:TUR65595 UEM65595:UEN65595 UOI65595:UOJ65595 UYE65595:UYF65595 VIA65595:VIB65595 VRW65595:VRX65595 WBS65595:WBT65595 WLO65595:WLP65595 WVK65595:WVL65595 C131131:D131131 IY131131:IZ131131 SU131131:SV131131 ACQ131131:ACR131131 AMM131131:AMN131131 AWI131131:AWJ131131 BGE131131:BGF131131 BQA131131:BQB131131 BZW131131:BZX131131 CJS131131:CJT131131 CTO131131:CTP131131 DDK131131:DDL131131 DNG131131:DNH131131 DXC131131:DXD131131 EGY131131:EGZ131131 EQU131131:EQV131131 FAQ131131:FAR131131 FKM131131:FKN131131 FUI131131:FUJ131131 GEE131131:GEF131131 GOA131131:GOB131131 GXW131131:GXX131131 HHS131131:HHT131131 HRO131131:HRP131131 IBK131131:IBL131131 ILG131131:ILH131131 IVC131131:IVD131131 JEY131131:JEZ131131 JOU131131:JOV131131 JYQ131131:JYR131131 KIM131131:KIN131131 KSI131131:KSJ131131 LCE131131:LCF131131 LMA131131:LMB131131 LVW131131:LVX131131 MFS131131:MFT131131 MPO131131:MPP131131 MZK131131:MZL131131 NJG131131:NJH131131 NTC131131:NTD131131 OCY131131:OCZ131131 OMU131131:OMV131131 OWQ131131:OWR131131 PGM131131:PGN131131 PQI131131:PQJ131131 QAE131131:QAF131131 QKA131131:QKB131131 QTW131131:QTX131131 RDS131131:RDT131131 RNO131131:RNP131131 RXK131131:RXL131131 SHG131131:SHH131131 SRC131131:SRD131131 TAY131131:TAZ131131 TKU131131:TKV131131 TUQ131131:TUR131131 UEM131131:UEN131131 UOI131131:UOJ131131 UYE131131:UYF131131 VIA131131:VIB131131 VRW131131:VRX131131 WBS131131:WBT131131 WLO131131:WLP131131 WVK131131:WVL131131 C196667:D196667 IY196667:IZ196667 SU196667:SV196667 ACQ196667:ACR196667 AMM196667:AMN196667 AWI196667:AWJ196667 BGE196667:BGF196667 BQA196667:BQB196667 BZW196667:BZX196667 CJS196667:CJT196667 CTO196667:CTP196667 DDK196667:DDL196667 DNG196667:DNH196667 DXC196667:DXD196667 EGY196667:EGZ196667 EQU196667:EQV196667 FAQ196667:FAR196667 FKM196667:FKN196667 FUI196667:FUJ196667 GEE196667:GEF196667 GOA196667:GOB196667 GXW196667:GXX196667 HHS196667:HHT196667 HRO196667:HRP196667 IBK196667:IBL196667 ILG196667:ILH196667 IVC196667:IVD196667 JEY196667:JEZ196667 JOU196667:JOV196667 JYQ196667:JYR196667 KIM196667:KIN196667 KSI196667:KSJ196667 LCE196667:LCF196667 LMA196667:LMB196667 LVW196667:LVX196667 MFS196667:MFT196667 MPO196667:MPP196667 MZK196667:MZL196667 NJG196667:NJH196667 NTC196667:NTD196667 OCY196667:OCZ196667 OMU196667:OMV196667 OWQ196667:OWR196667 PGM196667:PGN196667 PQI196667:PQJ196667 QAE196667:QAF196667 QKA196667:QKB196667 QTW196667:QTX196667 RDS196667:RDT196667 RNO196667:RNP196667 RXK196667:RXL196667 SHG196667:SHH196667 SRC196667:SRD196667 TAY196667:TAZ196667 TKU196667:TKV196667 TUQ196667:TUR196667 UEM196667:UEN196667 UOI196667:UOJ196667 UYE196667:UYF196667 VIA196667:VIB196667 VRW196667:VRX196667 WBS196667:WBT196667 WLO196667:WLP196667 WVK196667:WVL196667 C262203:D262203 IY262203:IZ262203 SU262203:SV262203 ACQ262203:ACR262203 AMM262203:AMN262203 AWI262203:AWJ262203 BGE262203:BGF262203 BQA262203:BQB262203 BZW262203:BZX262203 CJS262203:CJT262203 CTO262203:CTP262203 DDK262203:DDL262203 DNG262203:DNH262203 DXC262203:DXD262203 EGY262203:EGZ262203 EQU262203:EQV262203 FAQ262203:FAR262203 FKM262203:FKN262203 FUI262203:FUJ262203 GEE262203:GEF262203 GOA262203:GOB262203 GXW262203:GXX262203 HHS262203:HHT262203 HRO262203:HRP262203 IBK262203:IBL262203 ILG262203:ILH262203 IVC262203:IVD262203 JEY262203:JEZ262203 JOU262203:JOV262203 JYQ262203:JYR262203 KIM262203:KIN262203 KSI262203:KSJ262203 LCE262203:LCF262203 LMA262203:LMB262203 LVW262203:LVX262203 MFS262203:MFT262203 MPO262203:MPP262203 MZK262203:MZL262203 NJG262203:NJH262203 NTC262203:NTD262203 OCY262203:OCZ262203 OMU262203:OMV262203 OWQ262203:OWR262203 PGM262203:PGN262203 PQI262203:PQJ262203 QAE262203:QAF262203 QKA262203:QKB262203 QTW262203:QTX262203 RDS262203:RDT262203 RNO262203:RNP262203 RXK262203:RXL262203 SHG262203:SHH262203 SRC262203:SRD262203 TAY262203:TAZ262203 TKU262203:TKV262203 TUQ262203:TUR262203 UEM262203:UEN262203 UOI262203:UOJ262203 UYE262203:UYF262203 VIA262203:VIB262203 VRW262203:VRX262203 WBS262203:WBT262203 WLO262203:WLP262203 WVK262203:WVL262203 C327739:D327739 IY327739:IZ327739 SU327739:SV327739 ACQ327739:ACR327739 AMM327739:AMN327739 AWI327739:AWJ327739 BGE327739:BGF327739 BQA327739:BQB327739 BZW327739:BZX327739 CJS327739:CJT327739 CTO327739:CTP327739 DDK327739:DDL327739 DNG327739:DNH327739 DXC327739:DXD327739 EGY327739:EGZ327739 EQU327739:EQV327739 FAQ327739:FAR327739 FKM327739:FKN327739 FUI327739:FUJ327739 GEE327739:GEF327739 GOA327739:GOB327739 GXW327739:GXX327739 HHS327739:HHT327739 HRO327739:HRP327739 IBK327739:IBL327739 ILG327739:ILH327739 IVC327739:IVD327739 JEY327739:JEZ327739 JOU327739:JOV327739 JYQ327739:JYR327739 KIM327739:KIN327739 KSI327739:KSJ327739 LCE327739:LCF327739 LMA327739:LMB327739 LVW327739:LVX327739 MFS327739:MFT327739 MPO327739:MPP327739 MZK327739:MZL327739 NJG327739:NJH327739 NTC327739:NTD327739 OCY327739:OCZ327739 OMU327739:OMV327739 OWQ327739:OWR327739 PGM327739:PGN327739 PQI327739:PQJ327739 QAE327739:QAF327739 QKA327739:QKB327739 QTW327739:QTX327739 RDS327739:RDT327739 RNO327739:RNP327739 RXK327739:RXL327739 SHG327739:SHH327739 SRC327739:SRD327739 TAY327739:TAZ327739 TKU327739:TKV327739 TUQ327739:TUR327739 UEM327739:UEN327739 UOI327739:UOJ327739 UYE327739:UYF327739 VIA327739:VIB327739 VRW327739:VRX327739 WBS327739:WBT327739 WLO327739:WLP327739 WVK327739:WVL327739 C393275:D393275 IY393275:IZ393275 SU393275:SV393275 ACQ393275:ACR393275 AMM393275:AMN393275 AWI393275:AWJ393275 BGE393275:BGF393275 BQA393275:BQB393275 BZW393275:BZX393275 CJS393275:CJT393275 CTO393275:CTP393275 DDK393275:DDL393275 DNG393275:DNH393275 DXC393275:DXD393275 EGY393275:EGZ393275 EQU393275:EQV393275 FAQ393275:FAR393275 FKM393275:FKN393275 FUI393275:FUJ393275 GEE393275:GEF393275 GOA393275:GOB393275 GXW393275:GXX393275 HHS393275:HHT393275 HRO393275:HRP393275 IBK393275:IBL393275 ILG393275:ILH393275 IVC393275:IVD393275 JEY393275:JEZ393275 JOU393275:JOV393275 JYQ393275:JYR393275 KIM393275:KIN393275 KSI393275:KSJ393275 LCE393275:LCF393275 LMA393275:LMB393275 LVW393275:LVX393275 MFS393275:MFT393275 MPO393275:MPP393275 MZK393275:MZL393275 NJG393275:NJH393275 NTC393275:NTD393275 OCY393275:OCZ393275 OMU393275:OMV393275 OWQ393275:OWR393275 PGM393275:PGN393275 PQI393275:PQJ393275 QAE393275:QAF393275 QKA393275:QKB393275 QTW393275:QTX393275 RDS393275:RDT393275 RNO393275:RNP393275 RXK393275:RXL393275 SHG393275:SHH393275 SRC393275:SRD393275 TAY393275:TAZ393275 TKU393275:TKV393275 TUQ393275:TUR393275 UEM393275:UEN393275 UOI393275:UOJ393275 UYE393275:UYF393275 VIA393275:VIB393275 VRW393275:VRX393275 WBS393275:WBT393275 WLO393275:WLP393275 WVK393275:WVL393275 C458811:D458811 IY458811:IZ458811 SU458811:SV458811 ACQ458811:ACR458811 AMM458811:AMN458811 AWI458811:AWJ458811 BGE458811:BGF458811 BQA458811:BQB458811 BZW458811:BZX458811 CJS458811:CJT458811 CTO458811:CTP458811 DDK458811:DDL458811 DNG458811:DNH458811 DXC458811:DXD458811 EGY458811:EGZ458811 EQU458811:EQV458811 FAQ458811:FAR458811 FKM458811:FKN458811 FUI458811:FUJ458811 GEE458811:GEF458811 GOA458811:GOB458811 GXW458811:GXX458811 HHS458811:HHT458811 HRO458811:HRP458811 IBK458811:IBL458811 ILG458811:ILH458811 IVC458811:IVD458811 JEY458811:JEZ458811 JOU458811:JOV458811 JYQ458811:JYR458811 KIM458811:KIN458811 KSI458811:KSJ458811 LCE458811:LCF458811 LMA458811:LMB458811 LVW458811:LVX458811 MFS458811:MFT458811 MPO458811:MPP458811 MZK458811:MZL458811 NJG458811:NJH458811 NTC458811:NTD458811 OCY458811:OCZ458811 OMU458811:OMV458811 OWQ458811:OWR458811 PGM458811:PGN458811 PQI458811:PQJ458811 QAE458811:QAF458811 QKA458811:QKB458811 QTW458811:QTX458811 RDS458811:RDT458811 RNO458811:RNP458811 RXK458811:RXL458811 SHG458811:SHH458811 SRC458811:SRD458811 TAY458811:TAZ458811 TKU458811:TKV458811 TUQ458811:TUR458811 UEM458811:UEN458811 UOI458811:UOJ458811 UYE458811:UYF458811 VIA458811:VIB458811 VRW458811:VRX458811 WBS458811:WBT458811 WLO458811:WLP458811 WVK458811:WVL458811 C524347:D524347 IY524347:IZ524347 SU524347:SV524347 ACQ524347:ACR524347 AMM524347:AMN524347 AWI524347:AWJ524347 BGE524347:BGF524347 BQA524347:BQB524347 BZW524347:BZX524347 CJS524347:CJT524347 CTO524347:CTP524347 DDK524347:DDL524347 DNG524347:DNH524347 DXC524347:DXD524347 EGY524347:EGZ524347 EQU524347:EQV524347 FAQ524347:FAR524347 FKM524347:FKN524347 FUI524347:FUJ524347 GEE524347:GEF524347 GOA524347:GOB524347 GXW524347:GXX524347 HHS524347:HHT524347 HRO524347:HRP524347 IBK524347:IBL524347 ILG524347:ILH524347 IVC524347:IVD524347 JEY524347:JEZ524347 JOU524347:JOV524347 JYQ524347:JYR524347 KIM524347:KIN524347 KSI524347:KSJ524347 LCE524347:LCF524347 LMA524347:LMB524347 LVW524347:LVX524347 MFS524347:MFT524347 MPO524347:MPP524347 MZK524347:MZL524347 NJG524347:NJH524347 NTC524347:NTD524347 OCY524347:OCZ524347 OMU524347:OMV524347 OWQ524347:OWR524347 PGM524347:PGN524347 PQI524347:PQJ524347 QAE524347:QAF524347 QKA524347:QKB524347 QTW524347:QTX524347 RDS524347:RDT524347 RNO524347:RNP524347 RXK524347:RXL524347 SHG524347:SHH524347 SRC524347:SRD524347 TAY524347:TAZ524347 TKU524347:TKV524347 TUQ524347:TUR524347 UEM524347:UEN524347 UOI524347:UOJ524347 UYE524347:UYF524347 VIA524347:VIB524347 VRW524347:VRX524347 WBS524347:WBT524347 WLO524347:WLP524347 WVK524347:WVL524347 C589883:D589883 IY589883:IZ589883 SU589883:SV589883 ACQ589883:ACR589883 AMM589883:AMN589883 AWI589883:AWJ589883 BGE589883:BGF589883 BQA589883:BQB589883 BZW589883:BZX589883 CJS589883:CJT589883 CTO589883:CTP589883 DDK589883:DDL589883 DNG589883:DNH589883 DXC589883:DXD589883 EGY589883:EGZ589883 EQU589883:EQV589883 FAQ589883:FAR589883 FKM589883:FKN589883 FUI589883:FUJ589883 GEE589883:GEF589883 GOA589883:GOB589883 GXW589883:GXX589883 HHS589883:HHT589883 HRO589883:HRP589883 IBK589883:IBL589883 ILG589883:ILH589883 IVC589883:IVD589883 JEY589883:JEZ589883 JOU589883:JOV589883 JYQ589883:JYR589883 KIM589883:KIN589883 KSI589883:KSJ589883 LCE589883:LCF589883 LMA589883:LMB589883 LVW589883:LVX589883 MFS589883:MFT589883 MPO589883:MPP589883 MZK589883:MZL589883 NJG589883:NJH589883 NTC589883:NTD589883 OCY589883:OCZ589883 OMU589883:OMV589883 OWQ589883:OWR589883 PGM589883:PGN589883 PQI589883:PQJ589883 QAE589883:QAF589883 QKA589883:QKB589883 QTW589883:QTX589883 RDS589883:RDT589883 RNO589883:RNP589883 RXK589883:RXL589883 SHG589883:SHH589883 SRC589883:SRD589883 TAY589883:TAZ589883 TKU589883:TKV589883 TUQ589883:TUR589883 UEM589883:UEN589883 UOI589883:UOJ589883 UYE589883:UYF589883 VIA589883:VIB589883 VRW589883:VRX589883 WBS589883:WBT589883 WLO589883:WLP589883 WVK589883:WVL589883 C655419:D655419 IY655419:IZ655419 SU655419:SV655419 ACQ655419:ACR655419 AMM655419:AMN655419 AWI655419:AWJ655419 BGE655419:BGF655419 BQA655419:BQB655419 BZW655419:BZX655419 CJS655419:CJT655419 CTO655419:CTP655419 DDK655419:DDL655419 DNG655419:DNH655419 DXC655419:DXD655419 EGY655419:EGZ655419 EQU655419:EQV655419 FAQ655419:FAR655419 FKM655419:FKN655419 FUI655419:FUJ655419 GEE655419:GEF655419 GOA655419:GOB655419 GXW655419:GXX655419 HHS655419:HHT655419 HRO655419:HRP655419 IBK655419:IBL655419 ILG655419:ILH655419 IVC655419:IVD655419 JEY655419:JEZ655419 JOU655419:JOV655419 JYQ655419:JYR655419 KIM655419:KIN655419 KSI655419:KSJ655419 LCE655419:LCF655419 LMA655419:LMB655419 LVW655419:LVX655419 MFS655419:MFT655419 MPO655419:MPP655419 MZK655419:MZL655419 NJG655419:NJH655419 NTC655419:NTD655419 OCY655419:OCZ655419 OMU655419:OMV655419 OWQ655419:OWR655419 PGM655419:PGN655419 PQI655419:PQJ655419 QAE655419:QAF655419 QKA655419:QKB655419 QTW655419:QTX655419 RDS655419:RDT655419 RNO655419:RNP655419 RXK655419:RXL655419 SHG655419:SHH655419 SRC655419:SRD655419 TAY655419:TAZ655419 TKU655419:TKV655419 TUQ655419:TUR655419 UEM655419:UEN655419 UOI655419:UOJ655419 UYE655419:UYF655419 VIA655419:VIB655419 VRW655419:VRX655419 WBS655419:WBT655419 WLO655419:WLP655419 WVK655419:WVL655419 C720955:D720955 IY720955:IZ720955 SU720955:SV720955 ACQ720955:ACR720955 AMM720955:AMN720955 AWI720955:AWJ720955 BGE720955:BGF720955 BQA720955:BQB720955 BZW720955:BZX720955 CJS720955:CJT720955 CTO720955:CTP720955 DDK720955:DDL720955 DNG720955:DNH720955 DXC720955:DXD720955 EGY720955:EGZ720955 EQU720955:EQV720955 FAQ720955:FAR720955 FKM720955:FKN720955 FUI720955:FUJ720955 GEE720955:GEF720955 GOA720955:GOB720955 GXW720955:GXX720955 HHS720955:HHT720955 HRO720955:HRP720955 IBK720955:IBL720955 ILG720955:ILH720955 IVC720955:IVD720955 JEY720955:JEZ720955 JOU720955:JOV720955 JYQ720955:JYR720955 KIM720955:KIN720955 KSI720955:KSJ720955 LCE720955:LCF720955 LMA720955:LMB720955 LVW720955:LVX720955 MFS720955:MFT720955 MPO720955:MPP720955 MZK720955:MZL720955 NJG720955:NJH720955 NTC720955:NTD720955 OCY720955:OCZ720955 OMU720955:OMV720955 OWQ720955:OWR720955 PGM720955:PGN720955 PQI720955:PQJ720955 QAE720955:QAF720955 QKA720955:QKB720955 QTW720955:QTX720955 RDS720955:RDT720955 RNO720955:RNP720955 RXK720955:RXL720955 SHG720955:SHH720955 SRC720955:SRD720955 TAY720955:TAZ720955 TKU720955:TKV720955 TUQ720955:TUR720955 UEM720955:UEN720955 UOI720955:UOJ720955 UYE720955:UYF720955 VIA720955:VIB720955 VRW720955:VRX720955 WBS720955:WBT720955 WLO720955:WLP720955 WVK720955:WVL720955 C786491:D786491 IY786491:IZ786491 SU786491:SV786491 ACQ786491:ACR786491 AMM786491:AMN786491 AWI786491:AWJ786491 BGE786491:BGF786491 BQA786491:BQB786491 BZW786491:BZX786491 CJS786491:CJT786491 CTO786491:CTP786491 DDK786491:DDL786491 DNG786491:DNH786491 DXC786491:DXD786491 EGY786491:EGZ786491 EQU786491:EQV786491 FAQ786491:FAR786491 FKM786491:FKN786491 FUI786491:FUJ786491 GEE786491:GEF786491 GOA786491:GOB786491 GXW786491:GXX786491 HHS786491:HHT786491 HRO786491:HRP786491 IBK786491:IBL786491 ILG786491:ILH786491 IVC786491:IVD786491 JEY786491:JEZ786491 JOU786491:JOV786491 JYQ786491:JYR786491 KIM786491:KIN786491 KSI786491:KSJ786491 LCE786491:LCF786491 LMA786491:LMB786491 LVW786491:LVX786491 MFS786491:MFT786491 MPO786491:MPP786491 MZK786491:MZL786491 NJG786491:NJH786491 NTC786491:NTD786491 OCY786491:OCZ786491 OMU786491:OMV786491 OWQ786491:OWR786491 PGM786491:PGN786491 PQI786491:PQJ786491 QAE786491:QAF786491 QKA786491:QKB786491 QTW786491:QTX786491 RDS786491:RDT786491 RNO786491:RNP786491 RXK786491:RXL786491 SHG786491:SHH786491 SRC786491:SRD786491 TAY786491:TAZ786491 TKU786491:TKV786491 TUQ786491:TUR786491 UEM786491:UEN786491 UOI786491:UOJ786491 UYE786491:UYF786491 VIA786491:VIB786491 VRW786491:VRX786491 WBS786491:WBT786491 WLO786491:WLP786491 WVK786491:WVL786491 C852027:D852027 IY852027:IZ852027 SU852027:SV852027 ACQ852027:ACR852027 AMM852027:AMN852027 AWI852027:AWJ852027 BGE852027:BGF852027 BQA852027:BQB852027 BZW852027:BZX852027 CJS852027:CJT852027 CTO852027:CTP852027 DDK852027:DDL852027 DNG852027:DNH852027 DXC852027:DXD852027 EGY852027:EGZ852027 EQU852027:EQV852027 FAQ852027:FAR852027 FKM852027:FKN852027 FUI852027:FUJ852027 GEE852027:GEF852027 GOA852027:GOB852027 GXW852027:GXX852027 HHS852027:HHT852027 HRO852027:HRP852027 IBK852027:IBL852027 ILG852027:ILH852027 IVC852027:IVD852027 JEY852027:JEZ852027 JOU852027:JOV852027 JYQ852027:JYR852027 KIM852027:KIN852027 KSI852027:KSJ852027 LCE852027:LCF852027 LMA852027:LMB852027 LVW852027:LVX852027 MFS852027:MFT852027 MPO852027:MPP852027 MZK852027:MZL852027 NJG852027:NJH852027 NTC852027:NTD852027 OCY852027:OCZ852027 OMU852027:OMV852027 OWQ852027:OWR852027 PGM852027:PGN852027 PQI852027:PQJ852027 QAE852027:QAF852027 QKA852027:QKB852027 QTW852027:QTX852027 RDS852027:RDT852027 RNO852027:RNP852027 RXK852027:RXL852027 SHG852027:SHH852027 SRC852027:SRD852027 TAY852027:TAZ852027 TKU852027:TKV852027 TUQ852027:TUR852027 UEM852027:UEN852027 UOI852027:UOJ852027 UYE852027:UYF852027 VIA852027:VIB852027 VRW852027:VRX852027 WBS852027:WBT852027 WLO852027:WLP852027 WVK852027:WVL852027 C917563:D917563 IY917563:IZ917563 SU917563:SV917563 ACQ917563:ACR917563 AMM917563:AMN917563 AWI917563:AWJ917563 BGE917563:BGF917563 BQA917563:BQB917563 BZW917563:BZX917563 CJS917563:CJT917563 CTO917563:CTP917563 DDK917563:DDL917563 DNG917563:DNH917563 DXC917563:DXD917563 EGY917563:EGZ917563 EQU917563:EQV917563 FAQ917563:FAR917563 FKM917563:FKN917563 FUI917563:FUJ917563 GEE917563:GEF917563 GOA917563:GOB917563 GXW917563:GXX917563 HHS917563:HHT917563 HRO917563:HRP917563 IBK917563:IBL917563 ILG917563:ILH917563 IVC917563:IVD917563 JEY917563:JEZ917563 JOU917563:JOV917563 JYQ917563:JYR917563 KIM917563:KIN917563 KSI917563:KSJ917563 LCE917563:LCF917563 LMA917563:LMB917563 LVW917563:LVX917563 MFS917563:MFT917563 MPO917563:MPP917563 MZK917563:MZL917563 NJG917563:NJH917563 NTC917563:NTD917563 OCY917563:OCZ917563 OMU917563:OMV917563 OWQ917563:OWR917563 PGM917563:PGN917563 PQI917563:PQJ917563 QAE917563:QAF917563 QKA917563:QKB917563 QTW917563:QTX917563 RDS917563:RDT917563 RNO917563:RNP917563 RXK917563:RXL917563 SHG917563:SHH917563 SRC917563:SRD917563 TAY917563:TAZ917563 TKU917563:TKV917563 TUQ917563:TUR917563 UEM917563:UEN917563 UOI917563:UOJ917563 UYE917563:UYF917563 VIA917563:VIB917563 VRW917563:VRX917563 WBS917563:WBT917563 WLO917563:WLP917563 WVK917563:WVL917563 C983099:D983099 IY983099:IZ983099 SU983099:SV983099 ACQ983099:ACR983099 AMM983099:AMN983099 AWI983099:AWJ983099 BGE983099:BGF983099 BQA983099:BQB983099 BZW983099:BZX983099 CJS983099:CJT983099 CTO983099:CTP983099 DDK983099:DDL983099 DNG983099:DNH983099 DXC983099:DXD983099 EGY983099:EGZ983099 EQU983099:EQV983099 FAQ983099:FAR983099 FKM983099:FKN983099 FUI983099:FUJ983099 GEE983099:GEF983099 GOA983099:GOB983099 GXW983099:GXX983099 HHS983099:HHT983099 HRO983099:HRP983099 IBK983099:IBL983099 ILG983099:ILH983099 IVC983099:IVD983099 JEY983099:JEZ983099 JOU983099:JOV983099 JYQ983099:JYR983099 KIM983099:KIN983099 KSI983099:KSJ983099 LCE983099:LCF983099 LMA983099:LMB983099 LVW983099:LVX983099 MFS983099:MFT983099 MPO983099:MPP983099 MZK983099:MZL983099 NJG983099:NJH983099 NTC983099:NTD983099 OCY983099:OCZ983099 OMU983099:OMV983099 OWQ983099:OWR983099 PGM983099:PGN983099 PQI983099:PQJ983099 QAE983099:QAF983099 QKA983099:QKB983099 QTW983099:QTX983099 RDS983099:RDT983099 RNO983099:RNP983099 RXK983099:RXL983099 SHG983099:SHH983099 SRC983099:SRD983099 TAY983099:TAZ983099 TKU983099:TKV983099 TUQ983099:TUR983099 UEM983099:UEN983099 UOI983099:UOJ983099 UYE983099:UYF983099 VIA983099:VIB983099 VRW983099:VRX983099 WBS983099:WBT983099 WLO983099:WLP983099 WVK983099:WVL983099 C69:D70 IY70:IZ70 SU70:SV70 ACQ70:ACR70 AMM70:AMN70 AWI70:AWJ70 BGE70:BGF70 BQA70:BQB70 BZW70:BZX70 CJS70:CJT70 CTO70:CTP70 DDK70:DDL70 DNG70:DNH70 DXC70:DXD70 EGY70:EGZ70 EQU70:EQV70 FAQ70:FAR70 FKM70:FKN70 FUI70:FUJ70 GEE70:GEF70 GOA70:GOB70 GXW70:GXX70 HHS70:HHT70 HRO70:HRP70 IBK70:IBL70 ILG70:ILH70 IVC70:IVD70 JEY70:JEZ70 JOU70:JOV70 JYQ70:JYR70 KIM70:KIN70 KSI70:KSJ70 LCE70:LCF70 LMA70:LMB70 LVW70:LVX70 MFS70:MFT70 MPO70:MPP70 MZK70:MZL70 NJG70:NJH70 NTC70:NTD70 OCY70:OCZ70 OMU70:OMV70 OWQ70:OWR70 PGM70:PGN70 PQI70:PQJ70 QAE70:QAF70 QKA70:QKB70 QTW70:QTX70 RDS70:RDT70 RNO70:RNP70 RXK70:RXL70 SHG70:SHH70 SRC70:SRD70 TAY70:TAZ70 TKU70:TKV70 TUQ70:TUR70 UEM70:UEN70 UOI70:UOJ70 UYE70:UYF70 VIA70:VIB70 VRW70:VRX70 WBS70:WBT70 WLO70:WLP70 WVK70:WVL70 C65600:D65600 IY65600:IZ65600 SU65600:SV65600 ACQ65600:ACR65600 AMM65600:AMN65600 AWI65600:AWJ65600 BGE65600:BGF65600 BQA65600:BQB65600 BZW65600:BZX65600 CJS65600:CJT65600 CTO65600:CTP65600 DDK65600:DDL65600 DNG65600:DNH65600 DXC65600:DXD65600 EGY65600:EGZ65600 EQU65600:EQV65600 FAQ65600:FAR65600 FKM65600:FKN65600 FUI65600:FUJ65600 GEE65600:GEF65600 GOA65600:GOB65600 GXW65600:GXX65600 HHS65600:HHT65600 HRO65600:HRP65600 IBK65600:IBL65600 ILG65600:ILH65600 IVC65600:IVD65600 JEY65600:JEZ65600 JOU65600:JOV65600 JYQ65600:JYR65600 KIM65600:KIN65600 KSI65600:KSJ65600 LCE65600:LCF65600 LMA65600:LMB65600 LVW65600:LVX65600 MFS65600:MFT65600 MPO65600:MPP65600 MZK65600:MZL65600 NJG65600:NJH65600 NTC65600:NTD65600 OCY65600:OCZ65600 OMU65600:OMV65600 OWQ65600:OWR65600 PGM65600:PGN65600 PQI65600:PQJ65600 QAE65600:QAF65600 QKA65600:QKB65600 QTW65600:QTX65600 RDS65600:RDT65600 RNO65600:RNP65600 RXK65600:RXL65600 SHG65600:SHH65600 SRC65600:SRD65600 TAY65600:TAZ65600 TKU65600:TKV65600 TUQ65600:TUR65600 UEM65600:UEN65600 UOI65600:UOJ65600 UYE65600:UYF65600 VIA65600:VIB65600 VRW65600:VRX65600 WBS65600:WBT65600 WLO65600:WLP65600 WVK65600:WVL65600 C131136:D131136 IY131136:IZ131136 SU131136:SV131136 ACQ131136:ACR131136 AMM131136:AMN131136 AWI131136:AWJ131136 BGE131136:BGF131136 BQA131136:BQB131136 BZW131136:BZX131136 CJS131136:CJT131136 CTO131136:CTP131136 DDK131136:DDL131136 DNG131136:DNH131136 DXC131136:DXD131136 EGY131136:EGZ131136 EQU131136:EQV131136 FAQ131136:FAR131136 FKM131136:FKN131136 FUI131136:FUJ131136 GEE131136:GEF131136 GOA131136:GOB131136 GXW131136:GXX131136 HHS131136:HHT131136 HRO131136:HRP131136 IBK131136:IBL131136 ILG131136:ILH131136 IVC131136:IVD131136 JEY131136:JEZ131136 JOU131136:JOV131136 JYQ131136:JYR131136 KIM131136:KIN131136 KSI131136:KSJ131136 LCE131136:LCF131136 LMA131136:LMB131136 LVW131136:LVX131136 MFS131136:MFT131136 MPO131136:MPP131136 MZK131136:MZL131136 NJG131136:NJH131136 NTC131136:NTD131136 OCY131136:OCZ131136 OMU131136:OMV131136 OWQ131136:OWR131136 PGM131136:PGN131136 PQI131136:PQJ131136 QAE131136:QAF131136 QKA131136:QKB131136 QTW131136:QTX131136 RDS131136:RDT131136 RNO131136:RNP131136 RXK131136:RXL131136 SHG131136:SHH131136 SRC131136:SRD131136 TAY131136:TAZ131136 TKU131136:TKV131136 TUQ131136:TUR131136 UEM131136:UEN131136 UOI131136:UOJ131136 UYE131136:UYF131136 VIA131136:VIB131136 VRW131136:VRX131136 WBS131136:WBT131136 WLO131136:WLP131136 WVK131136:WVL131136 C196672:D196672 IY196672:IZ196672 SU196672:SV196672 ACQ196672:ACR196672 AMM196672:AMN196672 AWI196672:AWJ196672 BGE196672:BGF196672 BQA196672:BQB196672 BZW196672:BZX196672 CJS196672:CJT196672 CTO196672:CTP196672 DDK196672:DDL196672 DNG196672:DNH196672 DXC196672:DXD196672 EGY196672:EGZ196672 EQU196672:EQV196672 FAQ196672:FAR196672 FKM196672:FKN196672 FUI196672:FUJ196672 GEE196672:GEF196672 GOA196672:GOB196672 GXW196672:GXX196672 HHS196672:HHT196672 HRO196672:HRP196672 IBK196672:IBL196672 ILG196672:ILH196672 IVC196672:IVD196672 JEY196672:JEZ196672 JOU196672:JOV196672 JYQ196672:JYR196672 KIM196672:KIN196672 KSI196672:KSJ196672 LCE196672:LCF196672 LMA196672:LMB196672 LVW196672:LVX196672 MFS196672:MFT196672 MPO196672:MPP196672 MZK196672:MZL196672 NJG196672:NJH196672 NTC196672:NTD196672 OCY196672:OCZ196672 OMU196672:OMV196672 OWQ196672:OWR196672 PGM196672:PGN196672 PQI196672:PQJ196672 QAE196672:QAF196672 QKA196672:QKB196672 QTW196672:QTX196672 RDS196672:RDT196672 RNO196672:RNP196672 RXK196672:RXL196672 SHG196672:SHH196672 SRC196672:SRD196672 TAY196672:TAZ196672 TKU196672:TKV196672 TUQ196672:TUR196672 UEM196672:UEN196672 UOI196672:UOJ196672 UYE196672:UYF196672 VIA196672:VIB196672 VRW196672:VRX196672 WBS196672:WBT196672 WLO196672:WLP196672 WVK196672:WVL196672 C262208:D262208 IY262208:IZ262208 SU262208:SV262208 ACQ262208:ACR262208 AMM262208:AMN262208 AWI262208:AWJ262208 BGE262208:BGF262208 BQA262208:BQB262208 BZW262208:BZX262208 CJS262208:CJT262208 CTO262208:CTP262208 DDK262208:DDL262208 DNG262208:DNH262208 DXC262208:DXD262208 EGY262208:EGZ262208 EQU262208:EQV262208 FAQ262208:FAR262208 FKM262208:FKN262208 FUI262208:FUJ262208 GEE262208:GEF262208 GOA262208:GOB262208 GXW262208:GXX262208 HHS262208:HHT262208 HRO262208:HRP262208 IBK262208:IBL262208 ILG262208:ILH262208 IVC262208:IVD262208 JEY262208:JEZ262208 JOU262208:JOV262208 JYQ262208:JYR262208 KIM262208:KIN262208 KSI262208:KSJ262208 LCE262208:LCF262208 LMA262208:LMB262208 LVW262208:LVX262208 MFS262208:MFT262208 MPO262208:MPP262208 MZK262208:MZL262208 NJG262208:NJH262208 NTC262208:NTD262208 OCY262208:OCZ262208 OMU262208:OMV262208 OWQ262208:OWR262208 PGM262208:PGN262208 PQI262208:PQJ262208 QAE262208:QAF262208 QKA262208:QKB262208 QTW262208:QTX262208 RDS262208:RDT262208 RNO262208:RNP262208 RXK262208:RXL262208 SHG262208:SHH262208 SRC262208:SRD262208 TAY262208:TAZ262208 TKU262208:TKV262208 TUQ262208:TUR262208 UEM262208:UEN262208 UOI262208:UOJ262208 UYE262208:UYF262208 VIA262208:VIB262208 VRW262208:VRX262208 WBS262208:WBT262208 WLO262208:WLP262208 WVK262208:WVL262208 C327744:D327744 IY327744:IZ327744 SU327744:SV327744 ACQ327744:ACR327744 AMM327744:AMN327744 AWI327744:AWJ327744 BGE327744:BGF327744 BQA327744:BQB327744 BZW327744:BZX327744 CJS327744:CJT327744 CTO327744:CTP327744 DDK327744:DDL327744 DNG327744:DNH327744 DXC327744:DXD327744 EGY327744:EGZ327744 EQU327744:EQV327744 FAQ327744:FAR327744 FKM327744:FKN327744 FUI327744:FUJ327744 GEE327744:GEF327744 GOA327744:GOB327744 GXW327744:GXX327744 HHS327744:HHT327744 HRO327744:HRP327744 IBK327744:IBL327744 ILG327744:ILH327744 IVC327744:IVD327744 JEY327744:JEZ327744 JOU327744:JOV327744 JYQ327744:JYR327744 KIM327744:KIN327744 KSI327744:KSJ327744 LCE327744:LCF327744 LMA327744:LMB327744 LVW327744:LVX327744 MFS327744:MFT327744 MPO327744:MPP327744 MZK327744:MZL327744 NJG327744:NJH327744 NTC327744:NTD327744 OCY327744:OCZ327744 OMU327744:OMV327744 OWQ327744:OWR327744 PGM327744:PGN327744 PQI327744:PQJ327744 QAE327744:QAF327744 QKA327744:QKB327744 QTW327744:QTX327744 RDS327744:RDT327744 RNO327744:RNP327744 RXK327744:RXL327744 SHG327744:SHH327744 SRC327744:SRD327744 TAY327744:TAZ327744 TKU327744:TKV327744 TUQ327744:TUR327744 UEM327744:UEN327744 UOI327744:UOJ327744 UYE327744:UYF327744 VIA327744:VIB327744 VRW327744:VRX327744 WBS327744:WBT327744 WLO327744:WLP327744 WVK327744:WVL327744 C393280:D393280 IY393280:IZ393280 SU393280:SV393280 ACQ393280:ACR393280 AMM393280:AMN393280 AWI393280:AWJ393280 BGE393280:BGF393280 BQA393280:BQB393280 BZW393280:BZX393280 CJS393280:CJT393280 CTO393280:CTP393280 DDK393280:DDL393280 DNG393280:DNH393280 DXC393280:DXD393280 EGY393280:EGZ393280 EQU393280:EQV393280 FAQ393280:FAR393280 FKM393280:FKN393280 FUI393280:FUJ393280 GEE393280:GEF393280 GOA393280:GOB393280 GXW393280:GXX393280 HHS393280:HHT393280 HRO393280:HRP393280 IBK393280:IBL393280 ILG393280:ILH393280 IVC393280:IVD393280 JEY393280:JEZ393280 JOU393280:JOV393280 JYQ393280:JYR393280 KIM393280:KIN393280 KSI393280:KSJ393280 LCE393280:LCF393280 LMA393280:LMB393280 LVW393280:LVX393280 MFS393280:MFT393280 MPO393280:MPP393280 MZK393280:MZL393280 NJG393280:NJH393280 NTC393280:NTD393280 OCY393280:OCZ393280 OMU393280:OMV393280 OWQ393280:OWR393280 PGM393280:PGN393280 PQI393280:PQJ393280 QAE393280:QAF393280 QKA393280:QKB393280 QTW393280:QTX393280 RDS393280:RDT393280 RNO393280:RNP393280 RXK393280:RXL393280 SHG393280:SHH393280 SRC393280:SRD393280 TAY393280:TAZ393280 TKU393280:TKV393280 TUQ393280:TUR393280 UEM393280:UEN393280 UOI393280:UOJ393280 UYE393280:UYF393280 VIA393280:VIB393280 VRW393280:VRX393280 WBS393280:WBT393280 WLO393280:WLP393280 WVK393280:WVL393280 C458816:D458816 IY458816:IZ458816 SU458816:SV458816 ACQ458816:ACR458816 AMM458816:AMN458816 AWI458816:AWJ458816 BGE458816:BGF458816 BQA458816:BQB458816 BZW458816:BZX458816 CJS458816:CJT458816 CTO458816:CTP458816 DDK458816:DDL458816 DNG458816:DNH458816 DXC458816:DXD458816 EGY458816:EGZ458816 EQU458816:EQV458816 FAQ458816:FAR458816 FKM458816:FKN458816 FUI458816:FUJ458816 GEE458816:GEF458816 GOA458816:GOB458816 GXW458816:GXX458816 HHS458816:HHT458816 HRO458816:HRP458816 IBK458816:IBL458816 ILG458816:ILH458816 IVC458816:IVD458816 JEY458816:JEZ458816 JOU458816:JOV458816 JYQ458816:JYR458816 KIM458816:KIN458816 KSI458816:KSJ458816 LCE458816:LCF458816 LMA458816:LMB458816 LVW458816:LVX458816 MFS458816:MFT458816 MPO458816:MPP458816 MZK458816:MZL458816 NJG458816:NJH458816 NTC458816:NTD458816 OCY458816:OCZ458816 OMU458816:OMV458816 OWQ458816:OWR458816 PGM458816:PGN458816 PQI458816:PQJ458816 QAE458816:QAF458816 QKA458816:QKB458816 QTW458816:QTX458816 RDS458816:RDT458816 RNO458816:RNP458816 RXK458816:RXL458816 SHG458816:SHH458816 SRC458816:SRD458816 TAY458816:TAZ458816 TKU458816:TKV458816 TUQ458816:TUR458816 UEM458816:UEN458816 UOI458816:UOJ458816 UYE458816:UYF458816 VIA458816:VIB458816 VRW458816:VRX458816 WBS458816:WBT458816 WLO458816:WLP458816 WVK458816:WVL458816 C524352:D524352 IY524352:IZ524352 SU524352:SV524352 ACQ524352:ACR524352 AMM524352:AMN524352 AWI524352:AWJ524352 BGE524352:BGF524352 BQA524352:BQB524352 BZW524352:BZX524352 CJS524352:CJT524352 CTO524352:CTP524352 DDK524352:DDL524352 DNG524352:DNH524352 DXC524352:DXD524352 EGY524352:EGZ524352 EQU524352:EQV524352 FAQ524352:FAR524352 FKM524352:FKN524352 FUI524352:FUJ524352 GEE524352:GEF524352 GOA524352:GOB524352 GXW524352:GXX524352 HHS524352:HHT524352 HRO524352:HRP524352 IBK524352:IBL524352 ILG524352:ILH524352 IVC524352:IVD524352 JEY524352:JEZ524352 JOU524352:JOV524352 JYQ524352:JYR524352 KIM524352:KIN524352 KSI524352:KSJ524352 LCE524352:LCF524352 LMA524352:LMB524352 LVW524352:LVX524352 MFS524352:MFT524352 MPO524352:MPP524352 MZK524352:MZL524352 NJG524352:NJH524352 NTC524352:NTD524352 OCY524352:OCZ524352 OMU524352:OMV524352 OWQ524352:OWR524352 PGM524352:PGN524352 PQI524352:PQJ524352 QAE524352:QAF524352 QKA524352:QKB524352 QTW524352:QTX524352 RDS524352:RDT524352 RNO524352:RNP524352 RXK524352:RXL524352 SHG524352:SHH524352 SRC524352:SRD524352 TAY524352:TAZ524352 TKU524352:TKV524352 TUQ524352:TUR524352 UEM524352:UEN524352 UOI524352:UOJ524352 UYE524352:UYF524352 VIA524352:VIB524352 VRW524352:VRX524352 WBS524352:WBT524352 WLO524352:WLP524352 WVK524352:WVL524352 C589888:D589888 IY589888:IZ589888 SU589888:SV589888 ACQ589888:ACR589888 AMM589888:AMN589888 AWI589888:AWJ589888 BGE589888:BGF589888 BQA589888:BQB589888 BZW589888:BZX589888 CJS589888:CJT589888 CTO589888:CTP589888 DDK589888:DDL589888 DNG589888:DNH589888 DXC589888:DXD589888 EGY589888:EGZ589888 EQU589888:EQV589888 FAQ589888:FAR589888 FKM589888:FKN589888 FUI589888:FUJ589888 GEE589888:GEF589888 GOA589888:GOB589888 GXW589888:GXX589888 HHS589888:HHT589888 HRO589888:HRP589888 IBK589888:IBL589888 ILG589888:ILH589888 IVC589888:IVD589888 JEY589888:JEZ589888 JOU589888:JOV589888 JYQ589888:JYR589888 KIM589888:KIN589888 KSI589888:KSJ589888 LCE589888:LCF589888 LMA589888:LMB589888 LVW589888:LVX589888 MFS589888:MFT589888 MPO589888:MPP589888 MZK589888:MZL589888 NJG589888:NJH589888 NTC589888:NTD589888 OCY589888:OCZ589888 OMU589888:OMV589888 OWQ589888:OWR589888 PGM589888:PGN589888 PQI589888:PQJ589888 QAE589888:QAF589888 QKA589888:QKB589888 QTW589888:QTX589888 RDS589888:RDT589888 RNO589888:RNP589888 RXK589888:RXL589888 SHG589888:SHH589888 SRC589888:SRD589888 TAY589888:TAZ589888 TKU589888:TKV589888 TUQ589888:TUR589888 UEM589888:UEN589888 UOI589888:UOJ589888 UYE589888:UYF589888 VIA589888:VIB589888 VRW589888:VRX589888 WBS589888:WBT589888 WLO589888:WLP589888 WVK589888:WVL589888 C655424:D655424 IY655424:IZ655424 SU655424:SV655424 ACQ655424:ACR655424 AMM655424:AMN655424 AWI655424:AWJ655424 BGE655424:BGF655424 BQA655424:BQB655424 BZW655424:BZX655424 CJS655424:CJT655424 CTO655424:CTP655424 DDK655424:DDL655424 DNG655424:DNH655424 DXC655424:DXD655424 EGY655424:EGZ655424 EQU655424:EQV655424 FAQ655424:FAR655424 FKM655424:FKN655424 FUI655424:FUJ655424 GEE655424:GEF655424 GOA655424:GOB655424 GXW655424:GXX655424 HHS655424:HHT655424 HRO655424:HRP655424 IBK655424:IBL655424 ILG655424:ILH655424 IVC655424:IVD655424 JEY655424:JEZ655424 JOU655424:JOV655424 JYQ655424:JYR655424 KIM655424:KIN655424 KSI655424:KSJ655424 LCE655424:LCF655424 LMA655424:LMB655424 LVW655424:LVX655424 MFS655424:MFT655424 MPO655424:MPP655424 MZK655424:MZL655424 NJG655424:NJH655424 NTC655424:NTD655424 OCY655424:OCZ655424 OMU655424:OMV655424 OWQ655424:OWR655424 PGM655424:PGN655424 PQI655424:PQJ655424 QAE655424:QAF655424 QKA655424:QKB655424 QTW655424:QTX655424 RDS655424:RDT655424 RNO655424:RNP655424 RXK655424:RXL655424 SHG655424:SHH655424 SRC655424:SRD655424 TAY655424:TAZ655424 TKU655424:TKV655424 TUQ655424:TUR655424 UEM655424:UEN655424 UOI655424:UOJ655424 UYE655424:UYF655424 VIA655424:VIB655424 VRW655424:VRX655424 WBS655424:WBT655424 WLO655424:WLP655424 WVK655424:WVL655424 C720960:D720960 IY720960:IZ720960 SU720960:SV720960 ACQ720960:ACR720960 AMM720960:AMN720960 AWI720960:AWJ720960 BGE720960:BGF720960 BQA720960:BQB720960 BZW720960:BZX720960 CJS720960:CJT720960 CTO720960:CTP720960 DDK720960:DDL720960 DNG720960:DNH720960 DXC720960:DXD720960 EGY720960:EGZ720960 EQU720960:EQV720960 FAQ720960:FAR720960 FKM720960:FKN720960 FUI720960:FUJ720960 GEE720960:GEF720960 GOA720960:GOB720960 GXW720960:GXX720960 HHS720960:HHT720960 HRO720960:HRP720960 IBK720960:IBL720960 ILG720960:ILH720960 IVC720960:IVD720960 JEY720960:JEZ720960 JOU720960:JOV720960 JYQ720960:JYR720960 KIM720960:KIN720960 KSI720960:KSJ720960 LCE720960:LCF720960 LMA720960:LMB720960 LVW720960:LVX720960 MFS720960:MFT720960 MPO720960:MPP720960 MZK720960:MZL720960 NJG720960:NJH720960 NTC720960:NTD720960 OCY720960:OCZ720960 OMU720960:OMV720960 OWQ720960:OWR720960 PGM720960:PGN720960 PQI720960:PQJ720960 QAE720960:QAF720960 QKA720960:QKB720960 QTW720960:QTX720960 RDS720960:RDT720960 RNO720960:RNP720960 RXK720960:RXL720960 SHG720960:SHH720960 SRC720960:SRD720960 TAY720960:TAZ720960 TKU720960:TKV720960 TUQ720960:TUR720960 UEM720960:UEN720960 UOI720960:UOJ720960 UYE720960:UYF720960 VIA720960:VIB720960 VRW720960:VRX720960 WBS720960:WBT720960 WLO720960:WLP720960 WVK720960:WVL720960 C786496:D786496 IY786496:IZ786496 SU786496:SV786496 ACQ786496:ACR786496 AMM786496:AMN786496 AWI786496:AWJ786496 BGE786496:BGF786496 BQA786496:BQB786496 BZW786496:BZX786496 CJS786496:CJT786496 CTO786496:CTP786496 DDK786496:DDL786496 DNG786496:DNH786496 DXC786496:DXD786496 EGY786496:EGZ786496 EQU786496:EQV786496 FAQ786496:FAR786496 FKM786496:FKN786496 FUI786496:FUJ786496 GEE786496:GEF786496 GOA786496:GOB786496 GXW786496:GXX786496 HHS786496:HHT786496 HRO786496:HRP786496 IBK786496:IBL786496 ILG786496:ILH786496 IVC786496:IVD786496 JEY786496:JEZ786496 JOU786496:JOV786496 JYQ786496:JYR786496 KIM786496:KIN786496 KSI786496:KSJ786496 LCE786496:LCF786496 LMA786496:LMB786496 LVW786496:LVX786496 MFS786496:MFT786496 MPO786496:MPP786496 MZK786496:MZL786496 NJG786496:NJH786496 NTC786496:NTD786496 OCY786496:OCZ786496 OMU786496:OMV786496 OWQ786496:OWR786496 PGM786496:PGN786496 PQI786496:PQJ786496 QAE786496:QAF786496 QKA786496:QKB786496 QTW786496:QTX786496 RDS786496:RDT786496 RNO786496:RNP786496 RXK786496:RXL786496 SHG786496:SHH786496 SRC786496:SRD786496 TAY786496:TAZ786496 TKU786496:TKV786496 TUQ786496:TUR786496 UEM786496:UEN786496 UOI786496:UOJ786496 UYE786496:UYF786496 VIA786496:VIB786496 VRW786496:VRX786496 WBS786496:WBT786496 WLO786496:WLP786496 WVK786496:WVL786496 C852032:D852032 IY852032:IZ852032 SU852032:SV852032 ACQ852032:ACR852032 AMM852032:AMN852032 AWI852032:AWJ852032 BGE852032:BGF852032 BQA852032:BQB852032 BZW852032:BZX852032 CJS852032:CJT852032 CTO852032:CTP852032 DDK852032:DDL852032 DNG852032:DNH852032 DXC852032:DXD852032 EGY852032:EGZ852032 EQU852032:EQV852032 FAQ852032:FAR852032 FKM852032:FKN852032 FUI852032:FUJ852032 GEE852032:GEF852032 GOA852032:GOB852032 GXW852032:GXX852032 HHS852032:HHT852032 HRO852032:HRP852032 IBK852032:IBL852032 ILG852032:ILH852032 IVC852032:IVD852032 JEY852032:JEZ852032 JOU852032:JOV852032 JYQ852032:JYR852032 KIM852032:KIN852032 KSI852032:KSJ852032 LCE852032:LCF852032 LMA852032:LMB852032 LVW852032:LVX852032 MFS852032:MFT852032 MPO852032:MPP852032 MZK852032:MZL852032 NJG852032:NJH852032 NTC852032:NTD852032 OCY852032:OCZ852032 OMU852032:OMV852032 OWQ852032:OWR852032 PGM852032:PGN852032 PQI852032:PQJ852032 QAE852032:QAF852032 QKA852032:QKB852032 QTW852032:QTX852032 RDS852032:RDT852032 RNO852032:RNP852032 RXK852032:RXL852032 SHG852032:SHH852032 SRC852032:SRD852032 TAY852032:TAZ852032 TKU852032:TKV852032 TUQ852032:TUR852032 UEM852032:UEN852032 UOI852032:UOJ852032 UYE852032:UYF852032 VIA852032:VIB852032 VRW852032:VRX852032 WBS852032:WBT852032 WLO852032:WLP852032 WVK852032:WVL852032 C917568:D917568 IY917568:IZ917568 SU917568:SV917568 ACQ917568:ACR917568 AMM917568:AMN917568 AWI917568:AWJ917568 BGE917568:BGF917568 BQA917568:BQB917568 BZW917568:BZX917568 CJS917568:CJT917568 CTO917568:CTP917568 DDK917568:DDL917568 DNG917568:DNH917568 DXC917568:DXD917568 EGY917568:EGZ917568 EQU917568:EQV917568 FAQ917568:FAR917568 FKM917568:FKN917568 FUI917568:FUJ917568 GEE917568:GEF917568 GOA917568:GOB917568 GXW917568:GXX917568 HHS917568:HHT917568 HRO917568:HRP917568 IBK917568:IBL917568 ILG917568:ILH917568 IVC917568:IVD917568 JEY917568:JEZ917568 JOU917568:JOV917568 JYQ917568:JYR917568 KIM917568:KIN917568 KSI917568:KSJ917568 LCE917568:LCF917568 LMA917568:LMB917568 LVW917568:LVX917568 MFS917568:MFT917568 MPO917568:MPP917568 MZK917568:MZL917568 NJG917568:NJH917568 NTC917568:NTD917568 OCY917568:OCZ917568 OMU917568:OMV917568 OWQ917568:OWR917568 PGM917568:PGN917568 PQI917568:PQJ917568 QAE917568:QAF917568 QKA917568:QKB917568 QTW917568:QTX917568 RDS917568:RDT917568 RNO917568:RNP917568 RXK917568:RXL917568 SHG917568:SHH917568 SRC917568:SRD917568 TAY917568:TAZ917568 TKU917568:TKV917568 TUQ917568:TUR917568 UEM917568:UEN917568 UOI917568:UOJ917568 UYE917568:UYF917568 VIA917568:VIB917568 VRW917568:VRX917568 WBS917568:WBT917568 WLO917568:WLP917568 WVK917568:WVL917568 C983104:D983104 IY983104:IZ983104 SU983104:SV983104 ACQ983104:ACR983104 AMM983104:AMN983104 AWI983104:AWJ983104 BGE983104:BGF983104 BQA983104:BQB983104 BZW983104:BZX983104 CJS983104:CJT983104 CTO983104:CTP983104 DDK983104:DDL983104 DNG983104:DNH983104 DXC983104:DXD983104 EGY983104:EGZ983104 EQU983104:EQV983104 FAQ983104:FAR983104 FKM983104:FKN983104 FUI983104:FUJ983104 GEE983104:GEF983104 GOA983104:GOB983104 GXW983104:GXX983104 HHS983104:HHT983104 HRO983104:HRP983104 IBK983104:IBL983104 ILG983104:ILH983104 IVC983104:IVD983104 JEY983104:JEZ983104 JOU983104:JOV983104 JYQ983104:JYR983104 KIM983104:KIN983104 KSI983104:KSJ983104 LCE983104:LCF983104 LMA983104:LMB983104 LVW983104:LVX983104 MFS983104:MFT983104 MPO983104:MPP983104 MZK983104:MZL983104 NJG983104:NJH983104 NTC983104:NTD983104 OCY983104:OCZ983104 OMU983104:OMV983104 OWQ983104:OWR983104 PGM983104:PGN983104 PQI983104:PQJ983104 QAE983104:QAF983104 QKA983104:QKB983104 QTW983104:QTX983104 RDS983104:RDT983104 RNO983104:RNP983104 RXK983104:RXL983104 SHG983104:SHH983104 SRC983104:SRD983104 TAY983104:TAZ983104 TKU983104:TKV983104 TUQ983104:TUR983104 UEM983104:UEN983104 UOI983104:UOJ983104 UYE983104:UYF983104 VIA983104:VIB983104 VRW983104:VRX983104 WBS983104:WBT983104 WLO983104:WLP983104 WVK983104:WVL983104 WVK983109:WVL983109 IY75:IZ75 SU75:SV75 ACQ75:ACR75 AMM75:AMN75 AWI75:AWJ75 BGE75:BGF75 BQA75:BQB75 BZW75:BZX75 CJS75:CJT75 CTO75:CTP75 DDK75:DDL75 DNG75:DNH75 DXC75:DXD75 EGY75:EGZ75 EQU75:EQV75 FAQ75:FAR75 FKM75:FKN75 FUI75:FUJ75 GEE75:GEF75 GOA75:GOB75 GXW75:GXX75 HHS75:HHT75 HRO75:HRP75 IBK75:IBL75 ILG75:ILH75 IVC75:IVD75 JEY75:JEZ75 JOU75:JOV75 JYQ75:JYR75 KIM75:KIN75 KSI75:KSJ75 LCE75:LCF75 LMA75:LMB75 LVW75:LVX75 MFS75:MFT75 MPO75:MPP75 MZK75:MZL75 NJG75:NJH75 NTC75:NTD75 OCY75:OCZ75 OMU75:OMV75 OWQ75:OWR75 PGM75:PGN75 PQI75:PQJ75 QAE75:QAF75 QKA75:QKB75 QTW75:QTX75 RDS75:RDT75 RNO75:RNP75 RXK75:RXL75 SHG75:SHH75 SRC75:SRD75 TAY75:TAZ75 TKU75:TKV75 TUQ75:TUR75 UEM75:UEN75 UOI75:UOJ75 UYE75:UYF75 VIA75:VIB75 VRW75:VRX75 WBS75:WBT75 WLO75:WLP75 WVK75:WVL75 C65605:D65605 IY65605:IZ65605 SU65605:SV65605 ACQ65605:ACR65605 AMM65605:AMN65605 AWI65605:AWJ65605 BGE65605:BGF65605 BQA65605:BQB65605 BZW65605:BZX65605 CJS65605:CJT65605 CTO65605:CTP65605 DDK65605:DDL65605 DNG65605:DNH65605 DXC65605:DXD65605 EGY65605:EGZ65605 EQU65605:EQV65605 FAQ65605:FAR65605 FKM65605:FKN65605 FUI65605:FUJ65605 GEE65605:GEF65605 GOA65605:GOB65605 GXW65605:GXX65605 HHS65605:HHT65605 HRO65605:HRP65605 IBK65605:IBL65605 ILG65605:ILH65605 IVC65605:IVD65605 JEY65605:JEZ65605 JOU65605:JOV65605 JYQ65605:JYR65605 KIM65605:KIN65605 KSI65605:KSJ65605 LCE65605:LCF65605 LMA65605:LMB65605 LVW65605:LVX65605 MFS65605:MFT65605 MPO65605:MPP65605 MZK65605:MZL65605 NJG65605:NJH65605 NTC65605:NTD65605 OCY65605:OCZ65605 OMU65605:OMV65605 OWQ65605:OWR65605 PGM65605:PGN65605 PQI65605:PQJ65605 QAE65605:QAF65605 QKA65605:QKB65605 QTW65605:QTX65605 RDS65605:RDT65605 RNO65605:RNP65605 RXK65605:RXL65605 SHG65605:SHH65605 SRC65605:SRD65605 TAY65605:TAZ65605 TKU65605:TKV65605 TUQ65605:TUR65605 UEM65605:UEN65605 UOI65605:UOJ65605 UYE65605:UYF65605 VIA65605:VIB65605 VRW65605:VRX65605 WBS65605:WBT65605 WLO65605:WLP65605 WVK65605:WVL65605 C131141:D131141 IY131141:IZ131141 SU131141:SV131141 ACQ131141:ACR131141 AMM131141:AMN131141 AWI131141:AWJ131141 BGE131141:BGF131141 BQA131141:BQB131141 BZW131141:BZX131141 CJS131141:CJT131141 CTO131141:CTP131141 DDK131141:DDL131141 DNG131141:DNH131141 DXC131141:DXD131141 EGY131141:EGZ131141 EQU131141:EQV131141 FAQ131141:FAR131141 FKM131141:FKN131141 FUI131141:FUJ131141 GEE131141:GEF131141 GOA131141:GOB131141 GXW131141:GXX131141 HHS131141:HHT131141 HRO131141:HRP131141 IBK131141:IBL131141 ILG131141:ILH131141 IVC131141:IVD131141 JEY131141:JEZ131141 JOU131141:JOV131141 JYQ131141:JYR131141 KIM131141:KIN131141 KSI131141:KSJ131141 LCE131141:LCF131141 LMA131141:LMB131141 LVW131141:LVX131141 MFS131141:MFT131141 MPO131141:MPP131141 MZK131141:MZL131141 NJG131141:NJH131141 NTC131141:NTD131141 OCY131141:OCZ131141 OMU131141:OMV131141 OWQ131141:OWR131141 PGM131141:PGN131141 PQI131141:PQJ131141 QAE131141:QAF131141 QKA131141:QKB131141 QTW131141:QTX131141 RDS131141:RDT131141 RNO131141:RNP131141 RXK131141:RXL131141 SHG131141:SHH131141 SRC131141:SRD131141 TAY131141:TAZ131141 TKU131141:TKV131141 TUQ131141:TUR131141 UEM131141:UEN131141 UOI131141:UOJ131141 UYE131141:UYF131141 VIA131141:VIB131141 VRW131141:VRX131141 WBS131141:WBT131141 WLO131141:WLP131141 WVK131141:WVL131141 C196677:D196677 IY196677:IZ196677 SU196677:SV196677 ACQ196677:ACR196677 AMM196677:AMN196677 AWI196677:AWJ196677 BGE196677:BGF196677 BQA196677:BQB196677 BZW196677:BZX196677 CJS196677:CJT196677 CTO196677:CTP196677 DDK196677:DDL196677 DNG196677:DNH196677 DXC196677:DXD196677 EGY196677:EGZ196677 EQU196677:EQV196677 FAQ196677:FAR196677 FKM196677:FKN196677 FUI196677:FUJ196677 GEE196677:GEF196677 GOA196677:GOB196677 GXW196677:GXX196677 HHS196677:HHT196677 HRO196677:HRP196677 IBK196677:IBL196677 ILG196677:ILH196677 IVC196677:IVD196677 JEY196677:JEZ196677 JOU196677:JOV196677 JYQ196677:JYR196677 KIM196677:KIN196677 KSI196677:KSJ196677 LCE196677:LCF196677 LMA196677:LMB196677 LVW196677:LVX196677 MFS196677:MFT196677 MPO196677:MPP196677 MZK196677:MZL196677 NJG196677:NJH196677 NTC196677:NTD196677 OCY196677:OCZ196677 OMU196677:OMV196677 OWQ196677:OWR196677 PGM196677:PGN196677 PQI196677:PQJ196677 QAE196677:QAF196677 QKA196677:QKB196677 QTW196677:QTX196677 RDS196677:RDT196677 RNO196677:RNP196677 RXK196677:RXL196677 SHG196677:SHH196677 SRC196677:SRD196677 TAY196677:TAZ196677 TKU196677:TKV196677 TUQ196677:TUR196677 UEM196677:UEN196677 UOI196677:UOJ196677 UYE196677:UYF196677 VIA196677:VIB196677 VRW196677:VRX196677 WBS196677:WBT196677 WLO196677:WLP196677 WVK196677:WVL196677 C262213:D262213 IY262213:IZ262213 SU262213:SV262213 ACQ262213:ACR262213 AMM262213:AMN262213 AWI262213:AWJ262213 BGE262213:BGF262213 BQA262213:BQB262213 BZW262213:BZX262213 CJS262213:CJT262213 CTO262213:CTP262213 DDK262213:DDL262213 DNG262213:DNH262213 DXC262213:DXD262213 EGY262213:EGZ262213 EQU262213:EQV262213 FAQ262213:FAR262213 FKM262213:FKN262213 FUI262213:FUJ262213 GEE262213:GEF262213 GOA262213:GOB262213 GXW262213:GXX262213 HHS262213:HHT262213 HRO262213:HRP262213 IBK262213:IBL262213 ILG262213:ILH262213 IVC262213:IVD262213 JEY262213:JEZ262213 JOU262213:JOV262213 JYQ262213:JYR262213 KIM262213:KIN262213 KSI262213:KSJ262213 LCE262213:LCF262213 LMA262213:LMB262213 LVW262213:LVX262213 MFS262213:MFT262213 MPO262213:MPP262213 MZK262213:MZL262213 NJG262213:NJH262213 NTC262213:NTD262213 OCY262213:OCZ262213 OMU262213:OMV262213 OWQ262213:OWR262213 PGM262213:PGN262213 PQI262213:PQJ262213 QAE262213:QAF262213 QKA262213:QKB262213 QTW262213:QTX262213 RDS262213:RDT262213 RNO262213:RNP262213 RXK262213:RXL262213 SHG262213:SHH262213 SRC262213:SRD262213 TAY262213:TAZ262213 TKU262213:TKV262213 TUQ262213:TUR262213 UEM262213:UEN262213 UOI262213:UOJ262213 UYE262213:UYF262213 VIA262213:VIB262213 VRW262213:VRX262213 WBS262213:WBT262213 WLO262213:WLP262213 WVK262213:WVL262213 C327749:D327749 IY327749:IZ327749 SU327749:SV327749 ACQ327749:ACR327749 AMM327749:AMN327749 AWI327749:AWJ327749 BGE327749:BGF327749 BQA327749:BQB327749 BZW327749:BZX327749 CJS327749:CJT327749 CTO327749:CTP327749 DDK327749:DDL327749 DNG327749:DNH327749 DXC327749:DXD327749 EGY327749:EGZ327749 EQU327749:EQV327749 FAQ327749:FAR327749 FKM327749:FKN327749 FUI327749:FUJ327749 GEE327749:GEF327749 GOA327749:GOB327749 GXW327749:GXX327749 HHS327749:HHT327749 HRO327749:HRP327749 IBK327749:IBL327749 ILG327749:ILH327749 IVC327749:IVD327749 JEY327749:JEZ327749 JOU327749:JOV327749 JYQ327749:JYR327749 KIM327749:KIN327749 KSI327749:KSJ327749 LCE327749:LCF327749 LMA327749:LMB327749 LVW327749:LVX327749 MFS327749:MFT327749 MPO327749:MPP327749 MZK327749:MZL327749 NJG327749:NJH327749 NTC327749:NTD327749 OCY327749:OCZ327749 OMU327749:OMV327749 OWQ327749:OWR327749 PGM327749:PGN327749 PQI327749:PQJ327749 QAE327749:QAF327749 QKA327749:QKB327749 QTW327749:QTX327749 RDS327749:RDT327749 RNO327749:RNP327749 RXK327749:RXL327749 SHG327749:SHH327749 SRC327749:SRD327749 TAY327749:TAZ327749 TKU327749:TKV327749 TUQ327749:TUR327749 UEM327749:UEN327749 UOI327749:UOJ327749 UYE327749:UYF327749 VIA327749:VIB327749 VRW327749:VRX327749 WBS327749:WBT327749 WLO327749:WLP327749 WVK327749:WVL327749 C393285:D393285 IY393285:IZ393285 SU393285:SV393285 ACQ393285:ACR393285 AMM393285:AMN393285 AWI393285:AWJ393285 BGE393285:BGF393285 BQA393285:BQB393285 BZW393285:BZX393285 CJS393285:CJT393285 CTO393285:CTP393285 DDK393285:DDL393285 DNG393285:DNH393285 DXC393285:DXD393285 EGY393285:EGZ393285 EQU393285:EQV393285 FAQ393285:FAR393285 FKM393285:FKN393285 FUI393285:FUJ393285 GEE393285:GEF393285 GOA393285:GOB393285 GXW393285:GXX393285 HHS393285:HHT393285 HRO393285:HRP393285 IBK393285:IBL393285 ILG393285:ILH393285 IVC393285:IVD393285 JEY393285:JEZ393285 JOU393285:JOV393285 JYQ393285:JYR393285 KIM393285:KIN393285 KSI393285:KSJ393285 LCE393285:LCF393285 LMA393285:LMB393285 LVW393285:LVX393285 MFS393285:MFT393285 MPO393285:MPP393285 MZK393285:MZL393285 NJG393285:NJH393285 NTC393285:NTD393285 OCY393285:OCZ393285 OMU393285:OMV393285 OWQ393285:OWR393285 PGM393285:PGN393285 PQI393285:PQJ393285 QAE393285:QAF393285 QKA393285:QKB393285 QTW393285:QTX393285 RDS393285:RDT393285 RNO393285:RNP393285 RXK393285:RXL393285 SHG393285:SHH393285 SRC393285:SRD393285 TAY393285:TAZ393285 TKU393285:TKV393285 TUQ393285:TUR393285 UEM393285:UEN393285 UOI393285:UOJ393285 UYE393285:UYF393285 VIA393285:VIB393285 VRW393285:VRX393285 WBS393285:WBT393285 WLO393285:WLP393285 WVK393285:WVL393285 C458821:D458821 IY458821:IZ458821 SU458821:SV458821 ACQ458821:ACR458821 AMM458821:AMN458821 AWI458821:AWJ458821 BGE458821:BGF458821 BQA458821:BQB458821 BZW458821:BZX458821 CJS458821:CJT458821 CTO458821:CTP458821 DDK458821:DDL458821 DNG458821:DNH458821 DXC458821:DXD458821 EGY458821:EGZ458821 EQU458821:EQV458821 FAQ458821:FAR458821 FKM458821:FKN458821 FUI458821:FUJ458821 GEE458821:GEF458821 GOA458821:GOB458821 GXW458821:GXX458821 HHS458821:HHT458821 HRO458821:HRP458821 IBK458821:IBL458821 ILG458821:ILH458821 IVC458821:IVD458821 JEY458821:JEZ458821 JOU458821:JOV458821 JYQ458821:JYR458821 KIM458821:KIN458821 KSI458821:KSJ458821 LCE458821:LCF458821 LMA458821:LMB458821 LVW458821:LVX458821 MFS458821:MFT458821 MPO458821:MPP458821 MZK458821:MZL458821 NJG458821:NJH458821 NTC458821:NTD458821 OCY458821:OCZ458821 OMU458821:OMV458821 OWQ458821:OWR458821 PGM458821:PGN458821 PQI458821:PQJ458821 QAE458821:QAF458821 QKA458821:QKB458821 QTW458821:QTX458821 RDS458821:RDT458821 RNO458821:RNP458821 RXK458821:RXL458821 SHG458821:SHH458821 SRC458821:SRD458821 TAY458821:TAZ458821 TKU458821:TKV458821 TUQ458821:TUR458821 UEM458821:UEN458821 UOI458821:UOJ458821 UYE458821:UYF458821 VIA458821:VIB458821 VRW458821:VRX458821 WBS458821:WBT458821 WLO458821:WLP458821 WVK458821:WVL458821 C524357:D524357 IY524357:IZ524357 SU524357:SV524357 ACQ524357:ACR524357 AMM524357:AMN524357 AWI524357:AWJ524357 BGE524357:BGF524357 BQA524357:BQB524357 BZW524357:BZX524357 CJS524357:CJT524357 CTO524357:CTP524357 DDK524357:DDL524357 DNG524357:DNH524357 DXC524357:DXD524357 EGY524357:EGZ524357 EQU524357:EQV524357 FAQ524357:FAR524357 FKM524357:FKN524357 FUI524357:FUJ524357 GEE524357:GEF524357 GOA524357:GOB524357 GXW524357:GXX524357 HHS524357:HHT524357 HRO524357:HRP524357 IBK524357:IBL524357 ILG524357:ILH524357 IVC524357:IVD524357 JEY524357:JEZ524357 JOU524357:JOV524357 JYQ524357:JYR524357 KIM524357:KIN524357 KSI524357:KSJ524357 LCE524357:LCF524357 LMA524357:LMB524357 LVW524357:LVX524357 MFS524357:MFT524357 MPO524357:MPP524357 MZK524357:MZL524357 NJG524357:NJH524357 NTC524357:NTD524357 OCY524357:OCZ524357 OMU524357:OMV524357 OWQ524357:OWR524357 PGM524357:PGN524357 PQI524357:PQJ524357 QAE524357:QAF524357 QKA524357:QKB524357 QTW524357:QTX524357 RDS524357:RDT524357 RNO524357:RNP524357 RXK524357:RXL524357 SHG524357:SHH524357 SRC524357:SRD524357 TAY524357:TAZ524357 TKU524357:TKV524357 TUQ524357:TUR524357 UEM524357:UEN524357 UOI524357:UOJ524357 UYE524357:UYF524357 VIA524357:VIB524357 VRW524357:VRX524357 WBS524357:WBT524357 WLO524357:WLP524357 WVK524357:WVL524357 C589893:D589893 IY589893:IZ589893 SU589893:SV589893 ACQ589893:ACR589893 AMM589893:AMN589893 AWI589893:AWJ589893 BGE589893:BGF589893 BQA589893:BQB589893 BZW589893:BZX589893 CJS589893:CJT589893 CTO589893:CTP589893 DDK589893:DDL589893 DNG589893:DNH589893 DXC589893:DXD589893 EGY589893:EGZ589893 EQU589893:EQV589893 FAQ589893:FAR589893 FKM589893:FKN589893 FUI589893:FUJ589893 GEE589893:GEF589893 GOA589893:GOB589893 GXW589893:GXX589893 HHS589893:HHT589893 HRO589893:HRP589893 IBK589893:IBL589893 ILG589893:ILH589893 IVC589893:IVD589893 JEY589893:JEZ589893 JOU589893:JOV589893 JYQ589893:JYR589893 KIM589893:KIN589893 KSI589893:KSJ589893 LCE589893:LCF589893 LMA589893:LMB589893 LVW589893:LVX589893 MFS589893:MFT589893 MPO589893:MPP589893 MZK589893:MZL589893 NJG589893:NJH589893 NTC589893:NTD589893 OCY589893:OCZ589893 OMU589893:OMV589893 OWQ589893:OWR589893 PGM589893:PGN589893 PQI589893:PQJ589893 QAE589893:QAF589893 QKA589893:QKB589893 QTW589893:QTX589893 RDS589893:RDT589893 RNO589893:RNP589893 RXK589893:RXL589893 SHG589893:SHH589893 SRC589893:SRD589893 TAY589893:TAZ589893 TKU589893:TKV589893 TUQ589893:TUR589893 UEM589893:UEN589893 UOI589893:UOJ589893 UYE589893:UYF589893 VIA589893:VIB589893 VRW589893:VRX589893 WBS589893:WBT589893 WLO589893:WLP589893 WVK589893:WVL589893 C655429:D655429 IY655429:IZ655429 SU655429:SV655429 ACQ655429:ACR655429 AMM655429:AMN655429 AWI655429:AWJ655429 BGE655429:BGF655429 BQA655429:BQB655429 BZW655429:BZX655429 CJS655429:CJT655429 CTO655429:CTP655429 DDK655429:DDL655429 DNG655429:DNH655429 DXC655429:DXD655429 EGY655429:EGZ655429 EQU655429:EQV655429 FAQ655429:FAR655429 FKM655429:FKN655429 FUI655429:FUJ655429 GEE655429:GEF655429 GOA655429:GOB655429 GXW655429:GXX655429 HHS655429:HHT655429 HRO655429:HRP655429 IBK655429:IBL655429 ILG655429:ILH655429 IVC655429:IVD655429 JEY655429:JEZ655429 JOU655429:JOV655429 JYQ655429:JYR655429 KIM655429:KIN655429 KSI655429:KSJ655429 LCE655429:LCF655429 LMA655429:LMB655429 LVW655429:LVX655429 MFS655429:MFT655429 MPO655429:MPP655429 MZK655429:MZL655429 NJG655429:NJH655429 NTC655429:NTD655429 OCY655429:OCZ655429 OMU655429:OMV655429 OWQ655429:OWR655429 PGM655429:PGN655429 PQI655429:PQJ655429 QAE655429:QAF655429 QKA655429:QKB655429 QTW655429:QTX655429 RDS655429:RDT655429 RNO655429:RNP655429 RXK655429:RXL655429 SHG655429:SHH655429 SRC655429:SRD655429 TAY655429:TAZ655429 TKU655429:TKV655429 TUQ655429:TUR655429 UEM655429:UEN655429 UOI655429:UOJ655429 UYE655429:UYF655429 VIA655429:VIB655429 VRW655429:VRX655429 WBS655429:WBT655429 WLO655429:WLP655429 WVK655429:WVL655429 C720965:D720965 IY720965:IZ720965 SU720965:SV720965 ACQ720965:ACR720965 AMM720965:AMN720965 AWI720965:AWJ720965 BGE720965:BGF720965 BQA720965:BQB720965 BZW720965:BZX720965 CJS720965:CJT720965 CTO720965:CTP720965 DDK720965:DDL720965 DNG720965:DNH720965 DXC720965:DXD720965 EGY720965:EGZ720965 EQU720965:EQV720965 FAQ720965:FAR720965 FKM720965:FKN720965 FUI720965:FUJ720965 GEE720965:GEF720965 GOA720965:GOB720965 GXW720965:GXX720965 HHS720965:HHT720965 HRO720965:HRP720965 IBK720965:IBL720965 ILG720965:ILH720965 IVC720965:IVD720965 JEY720965:JEZ720965 JOU720965:JOV720965 JYQ720965:JYR720965 KIM720965:KIN720965 KSI720965:KSJ720965 LCE720965:LCF720965 LMA720965:LMB720965 LVW720965:LVX720965 MFS720965:MFT720965 MPO720965:MPP720965 MZK720965:MZL720965 NJG720965:NJH720965 NTC720965:NTD720965 OCY720965:OCZ720965 OMU720965:OMV720965 OWQ720965:OWR720965 PGM720965:PGN720965 PQI720965:PQJ720965 QAE720965:QAF720965 QKA720965:QKB720965 QTW720965:QTX720965 RDS720965:RDT720965 RNO720965:RNP720965 RXK720965:RXL720965 SHG720965:SHH720965 SRC720965:SRD720965 TAY720965:TAZ720965 TKU720965:TKV720965 TUQ720965:TUR720965 UEM720965:UEN720965 UOI720965:UOJ720965 UYE720965:UYF720965 VIA720965:VIB720965 VRW720965:VRX720965 WBS720965:WBT720965 WLO720965:WLP720965 WVK720965:WVL720965 C786501:D786501 IY786501:IZ786501 SU786501:SV786501 ACQ786501:ACR786501 AMM786501:AMN786501 AWI786501:AWJ786501 BGE786501:BGF786501 BQA786501:BQB786501 BZW786501:BZX786501 CJS786501:CJT786501 CTO786501:CTP786501 DDK786501:DDL786501 DNG786501:DNH786501 DXC786501:DXD786501 EGY786501:EGZ786501 EQU786501:EQV786501 FAQ786501:FAR786501 FKM786501:FKN786501 FUI786501:FUJ786501 GEE786501:GEF786501 GOA786501:GOB786501 GXW786501:GXX786501 HHS786501:HHT786501 HRO786501:HRP786501 IBK786501:IBL786501 ILG786501:ILH786501 IVC786501:IVD786501 JEY786501:JEZ786501 JOU786501:JOV786501 JYQ786501:JYR786501 KIM786501:KIN786501 KSI786501:KSJ786501 LCE786501:LCF786501 LMA786501:LMB786501 LVW786501:LVX786501 MFS786501:MFT786501 MPO786501:MPP786501 MZK786501:MZL786501 NJG786501:NJH786501 NTC786501:NTD786501 OCY786501:OCZ786501 OMU786501:OMV786501 OWQ786501:OWR786501 PGM786501:PGN786501 PQI786501:PQJ786501 QAE786501:QAF786501 QKA786501:QKB786501 QTW786501:QTX786501 RDS786501:RDT786501 RNO786501:RNP786501 RXK786501:RXL786501 SHG786501:SHH786501 SRC786501:SRD786501 TAY786501:TAZ786501 TKU786501:TKV786501 TUQ786501:TUR786501 UEM786501:UEN786501 UOI786501:UOJ786501 UYE786501:UYF786501 VIA786501:VIB786501 VRW786501:VRX786501 WBS786501:WBT786501 WLO786501:WLP786501 WVK786501:WVL786501 C852037:D852037 IY852037:IZ852037 SU852037:SV852037 ACQ852037:ACR852037 AMM852037:AMN852037 AWI852037:AWJ852037 BGE852037:BGF852037 BQA852037:BQB852037 BZW852037:BZX852037 CJS852037:CJT852037 CTO852037:CTP852037 DDK852037:DDL852037 DNG852037:DNH852037 DXC852037:DXD852037 EGY852037:EGZ852037 EQU852037:EQV852037 FAQ852037:FAR852037 FKM852037:FKN852037 FUI852037:FUJ852037 GEE852037:GEF852037 GOA852037:GOB852037 GXW852037:GXX852037 HHS852037:HHT852037 HRO852037:HRP852037 IBK852037:IBL852037 ILG852037:ILH852037 IVC852037:IVD852037 JEY852037:JEZ852037 JOU852037:JOV852037 JYQ852037:JYR852037 KIM852037:KIN852037 KSI852037:KSJ852037 LCE852037:LCF852037 LMA852037:LMB852037 LVW852037:LVX852037 MFS852037:MFT852037 MPO852037:MPP852037 MZK852037:MZL852037 NJG852037:NJH852037 NTC852037:NTD852037 OCY852037:OCZ852037 OMU852037:OMV852037 OWQ852037:OWR852037 PGM852037:PGN852037 PQI852037:PQJ852037 QAE852037:QAF852037 QKA852037:QKB852037 QTW852037:QTX852037 RDS852037:RDT852037 RNO852037:RNP852037 RXK852037:RXL852037 SHG852037:SHH852037 SRC852037:SRD852037 TAY852037:TAZ852037 TKU852037:TKV852037 TUQ852037:TUR852037 UEM852037:UEN852037 UOI852037:UOJ852037 UYE852037:UYF852037 VIA852037:VIB852037 VRW852037:VRX852037 WBS852037:WBT852037 WLO852037:WLP852037 WVK852037:WVL852037 C917573:D917573 IY917573:IZ917573 SU917573:SV917573 ACQ917573:ACR917573 AMM917573:AMN917573 AWI917573:AWJ917573 BGE917573:BGF917573 BQA917573:BQB917573 BZW917573:BZX917573 CJS917573:CJT917573 CTO917573:CTP917573 DDK917573:DDL917573 DNG917573:DNH917573 DXC917573:DXD917573 EGY917573:EGZ917573 EQU917573:EQV917573 FAQ917573:FAR917573 FKM917573:FKN917573 FUI917573:FUJ917573 GEE917573:GEF917573 GOA917573:GOB917573 GXW917573:GXX917573 HHS917573:HHT917573 HRO917573:HRP917573 IBK917573:IBL917573 ILG917573:ILH917573 IVC917573:IVD917573 JEY917573:JEZ917573 JOU917573:JOV917573 JYQ917573:JYR917573 KIM917573:KIN917573 KSI917573:KSJ917573 LCE917573:LCF917573 LMA917573:LMB917573 LVW917573:LVX917573 MFS917573:MFT917573 MPO917573:MPP917573 MZK917573:MZL917573 NJG917573:NJH917573 NTC917573:NTD917573 OCY917573:OCZ917573 OMU917573:OMV917573 OWQ917573:OWR917573 PGM917573:PGN917573 PQI917573:PQJ917573 QAE917573:QAF917573 QKA917573:QKB917573 QTW917573:QTX917573 RDS917573:RDT917573 RNO917573:RNP917573 RXK917573:RXL917573 SHG917573:SHH917573 SRC917573:SRD917573 TAY917573:TAZ917573 TKU917573:TKV917573 TUQ917573:TUR917573 UEM917573:UEN917573 UOI917573:UOJ917573 UYE917573:UYF917573 VIA917573:VIB917573 VRW917573:VRX917573 WBS917573:WBT917573 WLO917573:WLP917573 WVK917573:WVL917573 C983109:D983109 IY983109:IZ983109 SU983109:SV983109 ACQ983109:ACR983109 AMM983109:AMN983109 AWI983109:AWJ983109 BGE983109:BGF983109 BQA983109:BQB983109 BZW983109:BZX983109 CJS983109:CJT983109 CTO983109:CTP983109 DDK983109:DDL983109 DNG983109:DNH983109 DXC983109:DXD983109 EGY983109:EGZ983109 EQU983109:EQV983109 FAQ983109:FAR983109 FKM983109:FKN983109 FUI983109:FUJ983109 GEE983109:GEF983109 GOA983109:GOB983109 GXW983109:GXX983109 HHS983109:HHT983109 HRO983109:HRP983109 IBK983109:IBL983109 ILG983109:ILH983109 IVC983109:IVD983109 JEY983109:JEZ983109 JOU983109:JOV983109 JYQ983109:JYR983109 KIM983109:KIN983109 KSI983109:KSJ983109 LCE983109:LCF983109 LMA983109:LMB983109 LVW983109:LVX983109 MFS983109:MFT983109 MPO983109:MPP983109 MZK983109:MZL983109 NJG983109:NJH983109 NTC983109:NTD983109 OCY983109:OCZ983109 OMU983109:OMV983109 OWQ983109:OWR983109 PGM983109:PGN983109 PQI983109:PQJ983109 QAE983109:QAF983109 QKA983109:QKB983109 QTW983109:QTX983109 RDS983109:RDT983109 RNO983109:RNP983109 RXK983109:RXL983109 SHG983109:SHH983109 SRC983109:SRD983109 TAY983109:TAZ983109 TKU983109:TKV983109 TUQ983109:TUR983109 UEM983109:UEN983109 UOI983109:UOJ983109 UYE983109:UYF983109 VIA983109:VIB983109 VRW983109:VRX983109 WBS983109:WBT983109 WLO983109:WLP983109 C74:D75</xm:sqref>
        </x14:dataValidation>
      </x14:dataValidations>
    </ext>
  </extLs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002060"/>
    <pageSetUpPr fitToPage="1"/>
  </sheetPr>
  <dimension ref="A1:G80"/>
  <sheetViews>
    <sheetView zoomScale="80" workbookViewId="0">
      <pane xSplit="2" ySplit="4" topLeftCell="C53" activePane="bottomRight" state="frozen"/>
      <selection pane="topRight" activeCell="D119" sqref="D119:D120"/>
      <selection pane="bottomLeft" activeCell="D119" sqref="D119:D120"/>
      <selection pane="bottomRight" activeCell="D119" sqref="D119:D120"/>
    </sheetView>
  </sheetViews>
  <sheetFormatPr defaultRowHeight="12.45" x14ac:dyDescent="0.3"/>
  <cols>
    <col min="1" max="1" width="2.15234375" customWidth="1"/>
    <col min="2" max="2" width="35" customWidth="1"/>
    <col min="3" max="3" width="22.3828125" customWidth="1"/>
    <col min="4" max="5" width="58" customWidth="1"/>
    <col min="6" max="6" width="17.15234375" customWidth="1"/>
    <col min="7" max="7" width="37" customWidth="1"/>
    <col min="257" max="257" width="2.15234375" customWidth="1"/>
    <col min="258" max="258" width="35" customWidth="1"/>
    <col min="259" max="259" width="22.3828125" customWidth="1"/>
    <col min="260" max="261" width="58" customWidth="1"/>
    <col min="262" max="262" width="17.15234375" customWidth="1"/>
    <col min="263" max="263" width="37" customWidth="1"/>
    <col min="513" max="513" width="2.15234375" customWidth="1"/>
    <col min="514" max="514" width="35" customWidth="1"/>
    <col min="515" max="515" width="22.3828125" customWidth="1"/>
    <col min="516" max="517" width="58" customWidth="1"/>
    <col min="518" max="518" width="17.15234375" customWidth="1"/>
    <col min="519" max="519" width="37" customWidth="1"/>
    <col min="769" max="769" width="2.15234375" customWidth="1"/>
    <col min="770" max="770" width="35" customWidth="1"/>
    <col min="771" max="771" width="22.3828125" customWidth="1"/>
    <col min="772" max="773" width="58" customWidth="1"/>
    <col min="774" max="774" width="17.15234375" customWidth="1"/>
    <col min="775" max="775" width="37" customWidth="1"/>
    <col min="1025" max="1025" width="2.15234375" customWidth="1"/>
    <col min="1026" max="1026" width="35" customWidth="1"/>
    <col min="1027" max="1027" width="22.3828125" customWidth="1"/>
    <col min="1028" max="1029" width="58" customWidth="1"/>
    <col min="1030" max="1030" width="17.15234375" customWidth="1"/>
    <col min="1031" max="1031" width="37" customWidth="1"/>
    <col min="1281" max="1281" width="2.15234375" customWidth="1"/>
    <col min="1282" max="1282" width="35" customWidth="1"/>
    <col min="1283" max="1283" width="22.3828125" customWidth="1"/>
    <col min="1284" max="1285" width="58" customWidth="1"/>
    <col min="1286" max="1286" width="17.15234375" customWidth="1"/>
    <col min="1287" max="1287" width="37" customWidth="1"/>
    <col min="1537" max="1537" width="2.15234375" customWidth="1"/>
    <col min="1538" max="1538" width="35" customWidth="1"/>
    <col min="1539" max="1539" width="22.3828125" customWidth="1"/>
    <col min="1540" max="1541" width="58" customWidth="1"/>
    <col min="1542" max="1542" width="17.15234375" customWidth="1"/>
    <col min="1543" max="1543" width="37" customWidth="1"/>
    <col min="1793" max="1793" width="2.15234375" customWidth="1"/>
    <col min="1794" max="1794" width="35" customWidth="1"/>
    <col min="1795" max="1795" width="22.3828125" customWidth="1"/>
    <col min="1796" max="1797" width="58" customWidth="1"/>
    <col min="1798" max="1798" width="17.15234375" customWidth="1"/>
    <col min="1799" max="1799" width="37" customWidth="1"/>
    <col min="2049" max="2049" width="2.15234375" customWidth="1"/>
    <col min="2050" max="2050" width="35" customWidth="1"/>
    <col min="2051" max="2051" width="22.3828125" customWidth="1"/>
    <col min="2052" max="2053" width="58" customWidth="1"/>
    <col min="2054" max="2054" width="17.15234375" customWidth="1"/>
    <col min="2055" max="2055" width="37" customWidth="1"/>
    <col min="2305" max="2305" width="2.15234375" customWidth="1"/>
    <col min="2306" max="2306" width="35" customWidth="1"/>
    <col min="2307" max="2307" width="22.3828125" customWidth="1"/>
    <col min="2308" max="2309" width="58" customWidth="1"/>
    <col min="2310" max="2310" width="17.15234375" customWidth="1"/>
    <col min="2311" max="2311" width="37" customWidth="1"/>
    <col min="2561" max="2561" width="2.15234375" customWidth="1"/>
    <col min="2562" max="2562" width="35" customWidth="1"/>
    <col min="2563" max="2563" width="22.3828125" customWidth="1"/>
    <col min="2564" max="2565" width="58" customWidth="1"/>
    <col min="2566" max="2566" width="17.15234375" customWidth="1"/>
    <col min="2567" max="2567" width="37" customWidth="1"/>
    <col min="2817" max="2817" width="2.15234375" customWidth="1"/>
    <col min="2818" max="2818" width="35" customWidth="1"/>
    <col min="2819" max="2819" width="22.3828125" customWidth="1"/>
    <col min="2820" max="2821" width="58" customWidth="1"/>
    <col min="2822" max="2822" width="17.15234375" customWidth="1"/>
    <col min="2823" max="2823" width="37" customWidth="1"/>
    <col min="3073" max="3073" width="2.15234375" customWidth="1"/>
    <col min="3074" max="3074" width="35" customWidth="1"/>
    <col min="3075" max="3075" width="22.3828125" customWidth="1"/>
    <col min="3076" max="3077" width="58" customWidth="1"/>
    <col min="3078" max="3078" width="17.15234375" customWidth="1"/>
    <col min="3079" max="3079" width="37" customWidth="1"/>
    <col min="3329" max="3329" width="2.15234375" customWidth="1"/>
    <col min="3330" max="3330" width="35" customWidth="1"/>
    <col min="3331" max="3331" width="22.3828125" customWidth="1"/>
    <col min="3332" max="3333" width="58" customWidth="1"/>
    <col min="3334" max="3334" width="17.15234375" customWidth="1"/>
    <col min="3335" max="3335" width="37" customWidth="1"/>
    <col min="3585" max="3585" width="2.15234375" customWidth="1"/>
    <col min="3586" max="3586" width="35" customWidth="1"/>
    <col min="3587" max="3587" width="22.3828125" customWidth="1"/>
    <col min="3588" max="3589" width="58" customWidth="1"/>
    <col min="3590" max="3590" width="17.15234375" customWidth="1"/>
    <col min="3591" max="3591" width="37" customWidth="1"/>
    <col min="3841" max="3841" width="2.15234375" customWidth="1"/>
    <col min="3842" max="3842" width="35" customWidth="1"/>
    <col min="3843" max="3843" width="22.3828125" customWidth="1"/>
    <col min="3844" max="3845" width="58" customWidth="1"/>
    <col min="3846" max="3846" width="17.15234375" customWidth="1"/>
    <col min="3847" max="3847" width="37" customWidth="1"/>
    <col min="4097" max="4097" width="2.15234375" customWidth="1"/>
    <col min="4098" max="4098" width="35" customWidth="1"/>
    <col min="4099" max="4099" width="22.3828125" customWidth="1"/>
    <col min="4100" max="4101" width="58" customWidth="1"/>
    <col min="4102" max="4102" width="17.15234375" customWidth="1"/>
    <col min="4103" max="4103" width="37" customWidth="1"/>
    <col min="4353" max="4353" width="2.15234375" customWidth="1"/>
    <col min="4354" max="4354" width="35" customWidth="1"/>
    <col min="4355" max="4355" width="22.3828125" customWidth="1"/>
    <col min="4356" max="4357" width="58" customWidth="1"/>
    <col min="4358" max="4358" width="17.15234375" customWidth="1"/>
    <col min="4359" max="4359" width="37" customWidth="1"/>
    <col min="4609" max="4609" width="2.15234375" customWidth="1"/>
    <col min="4610" max="4610" width="35" customWidth="1"/>
    <col min="4611" max="4611" width="22.3828125" customWidth="1"/>
    <col min="4612" max="4613" width="58" customWidth="1"/>
    <col min="4614" max="4614" width="17.15234375" customWidth="1"/>
    <col min="4615" max="4615" width="37" customWidth="1"/>
    <col min="4865" max="4865" width="2.15234375" customWidth="1"/>
    <col min="4866" max="4866" width="35" customWidth="1"/>
    <col min="4867" max="4867" width="22.3828125" customWidth="1"/>
    <col min="4868" max="4869" width="58" customWidth="1"/>
    <col min="4870" max="4870" width="17.15234375" customWidth="1"/>
    <col min="4871" max="4871" width="37" customWidth="1"/>
    <col min="5121" max="5121" width="2.15234375" customWidth="1"/>
    <col min="5122" max="5122" width="35" customWidth="1"/>
    <col min="5123" max="5123" width="22.3828125" customWidth="1"/>
    <col min="5124" max="5125" width="58" customWidth="1"/>
    <col min="5126" max="5126" width="17.15234375" customWidth="1"/>
    <col min="5127" max="5127" width="37" customWidth="1"/>
    <col min="5377" max="5377" width="2.15234375" customWidth="1"/>
    <col min="5378" max="5378" width="35" customWidth="1"/>
    <col min="5379" max="5379" width="22.3828125" customWidth="1"/>
    <col min="5380" max="5381" width="58" customWidth="1"/>
    <col min="5382" max="5382" width="17.15234375" customWidth="1"/>
    <col min="5383" max="5383" width="37" customWidth="1"/>
    <col min="5633" max="5633" width="2.15234375" customWidth="1"/>
    <col min="5634" max="5634" width="35" customWidth="1"/>
    <col min="5635" max="5635" width="22.3828125" customWidth="1"/>
    <col min="5636" max="5637" width="58" customWidth="1"/>
    <col min="5638" max="5638" width="17.15234375" customWidth="1"/>
    <col min="5639" max="5639" width="37" customWidth="1"/>
    <col min="5889" max="5889" width="2.15234375" customWidth="1"/>
    <col min="5890" max="5890" width="35" customWidth="1"/>
    <col min="5891" max="5891" width="22.3828125" customWidth="1"/>
    <col min="5892" max="5893" width="58" customWidth="1"/>
    <col min="5894" max="5894" width="17.15234375" customWidth="1"/>
    <col min="5895" max="5895" width="37" customWidth="1"/>
    <col min="6145" max="6145" width="2.15234375" customWidth="1"/>
    <col min="6146" max="6146" width="35" customWidth="1"/>
    <col min="6147" max="6147" width="22.3828125" customWidth="1"/>
    <col min="6148" max="6149" width="58" customWidth="1"/>
    <col min="6150" max="6150" width="17.15234375" customWidth="1"/>
    <col min="6151" max="6151" width="37" customWidth="1"/>
    <col min="6401" max="6401" width="2.15234375" customWidth="1"/>
    <col min="6402" max="6402" width="35" customWidth="1"/>
    <col min="6403" max="6403" width="22.3828125" customWidth="1"/>
    <col min="6404" max="6405" width="58" customWidth="1"/>
    <col min="6406" max="6406" width="17.15234375" customWidth="1"/>
    <col min="6407" max="6407" width="37" customWidth="1"/>
    <col min="6657" max="6657" width="2.15234375" customWidth="1"/>
    <col min="6658" max="6658" width="35" customWidth="1"/>
    <col min="6659" max="6659" width="22.3828125" customWidth="1"/>
    <col min="6660" max="6661" width="58" customWidth="1"/>
    <col min="6662" max="6662" width="17.15234375" customWidth="1"/>
    <col min="6663" max="6663" width="37" customWidth="1"/>
    <col min="6913" max="6913" width="2.15234375" customWidth="1"/>
    <col min="6914" max="6914" width="35" customWidth="1"/>
    <col min="6915" max="6915" width="22.3828125" customWidth="1"/>
    <col min="6916" max="6917" width="58" customWidth="1"/>
    <col min="6918" max="6918" width="17.15234375" customWidth="1"/>
    <col min="6919" max="6919" width="37" customWidth="1"/>
    <col min="7169" max="7169" width="2.15234375" customWidth="1"/>
    <col min="7170" max="7170" width="35" customWidth="1"/>
    <col min="7171" max="7171" width="22.3828125" customWidth="1"/>
    <col min="7172" max="7173" width="58" customWidth="1"/>
    <col min="7174" max="7174" width="17.15234375" customWidth="1"/>
    <col min="7175" max="7175" width="37" customWidth="1"/>
    <col min="7425" max="7425" width="2.15234375" customWidth="1"/>
    <col min="7426" max="7426" width="35" customWidth="1"/>
    <col min="7427" max="7427" width="22.3828125" customWidth="1"/>
    <col min="7428" max="7429" width="58" customWidth="1"/>
    <col min="7430" max="7430" width="17.15234375" customWidth="1"/>
    <col min="7431" max="7431" width="37" customWidth="1"/>
    <col min="7681" max="7681" width="2.15234375" customWidth="1"/>
    <col min="7682" max="7682" width="35" customWidth="1"/>
    <col min="7683" max="7683" width="22.3828125" customWidth="1"/>
    <col min="7684" max="7685" width="58" customWidth="1"/>
    <col min="7686" max="7686" width="17.15234375" customWidth="1"/>
    <col min="7687" max="7687" width="37" customWidth="1"/>
    <col min="7937" max="7937" width="2.15234375" customWidth="1"/>
    <col min="7938" max="7938" width="35" customWidth="1"/>
    <col min="7939" max="7939" width="22.3828125" customWidth="1"/>
    <col min="7940" max="7941" width="58" customWidth="1"/>
    <col min="7942" max="7942" width="17.15234375" customWidth="1"/>
    <col min="7943" max="7943" width="37" customWidth="1"/>
    <col min="8193" max="8193" width="2.15234375" customWidth="1"/>
    <col min="8194" max="8194" width="35" customWidth="1"/>
    <col min="8195" max="8195" width="22.3828125" customWidth="1"/>
    <col min="8196" max="8197" width="58" customWidth="1"/>
    <col min="8198" max="8198" width="17.15234375" customWidth="1"/>
    <col min="8199" max="8199" width="37" customWidth="1"/>
    <col min="8449" max="8449" width="2.15234375" customWidth="1"/>
    <col min="8450" max="8450" width="35" customWidth="1"/>
    <col min="8451" max="8451" width="22.3828125" customWidth="1"/>
    <col min="8452" max="8453" width="58" customWidth="1"/>
    <col min="8454" max="8454" width="17.15234375" customWidth="1"/>
    <col min="8455" max="8455" width="37" customWidth="1"/>
    <col min="8705" max="8705" width="2.15234375" customWidth="1"/>
    <col min="8706" max="8706" width="35" customWidth="1"/>
    <col min="8707" max="8707" width="22.3828125" customWidth="1"/>
    <col min="8708" max="8709" width="58" customWidth="1"/>
    <col min="8710" max="8710" width="17.15234375" customWidth="1"/>
    <col min="8711" max="8711" width="37" customWidth="1"/>
    <col min="8961" max="8961" width="2.15234375" customWidth="1"/>
    <col min="8962" max="8962" width="35" customWidth="1"/>
    <col min="8963" max="8963" width="22.3828125" customWidth="1"/>
    <col min="8964" max="8965" width="58" customWidth="1"/>
    <col min="8966" max="8966" width="17.15234375" customWidth="1"/>
    <col min="8967" max="8967" width="37" customWidth="1"/>
    <col min="9217" max="9217" width="2.15234375" customWidth="1"/>
    <col min="9218" max="9218" width="35" customWidth="1"/>
    <col min="9219" max="9219" width="22.3828125" customWidth="1"/>
    <col min="9220" max="9221" width="58" customWidth="1"/>
    <col min="9222" max="9222" width="17.15234375" customWidth="1"/>
    <col min="9223" max="9223" width="37" customWidth="1"/>
    <col min="9473" max="9473" width="2.15234375" customWidth="1"/>
    <col min="9474" max="9474" width="35" customWidth="1"/>
    <col min="9475" max="9475" width="22.3828125" customWidth="1"/>
    <col min="9476" max="9477" width="58" customWidth="1"/>
    <col min="9478" max="9478" width="17.15234375" customWidth="1"/>
    <col min="9479" max="9479" width="37" customWidth="1"/>
    <col min="9729" max="9729" width="2.15234375" customWidth="1"/>
    <col min="9730" max="9730" width="35" customWidth="1"/>
    <col min="9731" max="9731" width="22.3828125" customWidth="1"/>
    <col min="9732" max="9733" width="58" customWidth="1"/>
    <col min="9734" max="9734" width="17.15234375" customWidth="1"/>
    <col min="9735" max="9735" width="37" customWidth="1"/>
    <col min="9985" max="9985" width="2.15234375" customWidth="1"/>
    <col min="9986" max="9986" width="35" customWidth="1"/>
    <col min="9987" max="9987" width="22.3828125" customWidth="1"/>
    <col min="9988" max="9989" width="58" customWidth="1"/>
    <col min="9990" max="9990" width="17.15234375" customWidth="1"/>
    <col min="9991" max="9991" width="37" customWidth="1"/>
    <col min="10241" max="10241" width="2.15234375" customWidth="1"/>
    <col min="10242" max="10242" width="35" customWidth="1"/>
    <col min="10243" max="10243" width="22.3828125" customWidth="1"/>
    <col min="10244" max="10245" width="58" customWidth="1"/>
    <col min="10246" max="10246" width="17.15234375" customWidth="1"/>
    <col min="10247" max="10247" width="37" customWidth="1"/>
    <col min="10497" max="10497" width="2.15234375" customWidth="1"/>
    <col min="10498" max="10498" width="35" customWidth="1"/>
    <col min="10499" max="10499" width="22.3828125" customWidth="1"/>
    <col min="10500" max="10501" width="58" customWidth="1"/>
    <col min="10502" max="10502" width="17.15234375" customWidth="1"/>
    <col min="10503" max="10503" width="37" customWidth="1"/>
    <col min="10753" max="10753" width="2.15234375" customWidth="1"/>
    <col min="10754" max="10754" width="35" customWidth="1"/>
    <col min="10755" max="10755" width="22.3828125" customWidth="1"/>
    <col min="10756" max="10757" width="58" customWidth="1"/>
    <col min="10758" max="10758" width="17.15234375" customWidth="1"/>
    <col min="10759" max="10759" width="37" customWidth="1"/>
    <col min="11009" max="11009" width="2.15234375" customWidth="1"/>
    <col min="11010" max="11010" width="35" customWidth="1"/>
    <col min="11011" max="11011" width="22.3828125" customWidth="1"/>
    <col min="11012" max="11013" width="58" customWidth="1"/>
    <col min="11014" max="11014" width="17.15234375" customWidth="1"/>
    <col min="11015" max="11015" width="37" customWidth="1"/>
    <col min="11265" max="11265" width="2.15234375" customWidth="1"/>
    <col min="11266" max="11266" width="35" customWidth="1"/>
    <col min="11267" max="11267" width="22.3828125" customWidth="1"/>
    <col min="11268" max="11269" width="58" customWidth="1"/>
    <col min="11270" max="11270" width="17.15234375" customWidth="1"/>
    <col min="11271" max="11271" width="37" customWidth="1"/>
    <col min="11521" max="11521" width="2.15234375" customWidth="1"/>
    <col min="11522" max="11522" width="35" customWidth="1"/>
    <col min="11523" max="11523" width="22.3828125" customWidth="1"/>
    <col min="11524" max="11525" width="58" customWidth="1"/>
    <col min="11526" max="11526" width="17.15234375" customWidth="1"/>
    <col min="11527" max="11527" width="37" customWidth="1"/>
    <col min="11777" max="11777" width="2.15234375" customWidth="1"/>
    <col min="11778" max="11778" width="35" customWidth="1"/>
    <col min="11779" max="11779" width="22.3828125" customWidth="1"/>
    <col min="11780" max="11781" width="58" customWidth="1"/>
    <col min="11782" max="11782" width="17.15234375" customWidth="1"/>
    <col min="11783" max="11783" width="37" customWidth="1"/>
    <col min="12033" max="12033" width="2.15234375" customWidth="1"/>
    <col min="12034" max="12034" width="35" customWidth="1"/>
    <col min="12035" max="12035" width="22.3828125" customWidth="1"/>
    <col min="12036" max="12037" width="58" customWidth="1"/>
    <col min="12038" max="12038" width="17.15234375" customWidth="1"/>
    <col min="12039" max="12039" width="37" customWidth="1"/>
    <col min="12289" max="12289" width="2.15234375" customWidth="1"/>
    <col min="12290" max="12290" width="35" customWidth="1"/>
    <col min="12291" max="12291" width="22.3828125" customWidth="1"/>
    <col min="12292" max="12293" width="58" customWidth="1"/>
    <col min="12294" max="12294" width="17.15234375" customWidth="1"/>
    <col min="12295" max="12295" width="37" customWidth="1"/>
    <col min="12545" max="12545" width="2.15234375" customWidth="1"/>
    <col min="12546" max="12546" width="35" customWidth="1"/>
    <col min="12547" max="12547" width="22.3828125" customWidth="1"/>
    <col min="12548" max="12549" width="58" customWidth="1"/>
    <col min="12550" max="12550" width="17.15234375" customWidth="1"/>
    <col min="12551" max="12551" width="37" customWidth="1"/>
    <col min="12801" max="12801" width="2.15234375" customWidth="1"/>
    <col min="12802" max="12802" width="35" customWidth="1"/>
    <col min="12803" max="12803" width="22.3828125" customWidth="1"/>
    <col min="12804" max="12805" width="58" customWidth="1"/>
    <col min="12806" max="12806" width="17.15234375" customWidth="1"/>
    <col min="12807" max="12807" width="37" customWidth="1"/>
    <col min="13057" max="13057" width="2.15234375" customWidth="1"/>
    <col min="13058" max="13058" width="35" customWidth="1"/>
    <col min="13059" max="13059" width="22.3828125" customWidth="1"/>
    <col min="13060" max="13061" width="58" customWidth="1"/>
    <col min="13062" max="13062" width="17.15234375" customWidth="1"/>
    <col min="13063" max="13063" width="37" customWidth="1"/>
    <col min="13313" max="13313" width="2.15234375" customWidth="1"/>
    <col min="13314" max="13314" width="35" customWidth="1"/>
    <col min="13315" max="13315" width="22.3828125" customWidth="1"/>
    <col min="13316" max="13317" width="58" customWidth="1"/>
    <col min="13318" max="13318" width="17.15234375" customWidth="1"/>
    <col min="13319" max="13319" width="37" customWidth="1"/>
    <col min="13569" max="13569" width="2.15234375" customWidth="1"/>
    <col min="13570" max="13570" width="35" customWidth="1"/>
    <col min="13571" max="13571" width="22.3828125" customWidth="1"/>
    <col min="13572" max="13573" width="58" customWidth="1"/>
    <col min="13574" max="13574" width="17.15234375" customWidth="1"/>
    <col min="13575" max="13575" width="37" customWidth="1"/>
    <col min="13825" max="13825" width="2.15234375" customWidth="1"/>
    <col min="13826" max="13826" width="35" customWidth="1"/>
    <col min="13827" max="13827" width="22.3828125" customWidth="1"/>
    <col min="13828" max="13829" width="58" customWidth="1"/>
    <col min="13830" max="13830" width="17.15234375" customWidth="1"/>
    <col min="13831" max="13831" width="37" customWidth="1"/>
    <col min="14081" max="14081" width="2.15234375" customWidth="1"/>
    <col min="14082" max="14082" width="35" customWidth="1"/>
    <col min="14083" max="14083" width="22.3828125" customWidth="1"/>
    <col min="14084" max="14085" width="58" customWidth="1"/>
    <col min="14086" max="14086" width="17.15234375" customWidth="1"/>
    <col min="14087" max="14087" width="37" customWidth="1"/>
    <col min="14337" max="14337" width="2.15234375" customWidth="1"/>
    <col min="14338" max="14338" width="35" customWidth="1"/>
    <col min="14339" max="14339" width="22.3828125" customWidth="1"/>
    <col min="14340" max="14341" width="58" customWidth="1"/>
    <col min="14342" max="14342" width="17.15234375" customWidth="1"/>
    <col min="14343" max="14343" width="37" customWidth="1"/>
    <col min="14593" max="14593" width="2.15234375" customWidth="1"/>
    <col min="14594" max="14594" width="35" customWidth="1"/>
    <col min="14595" max="14595" width="22.3828125" customWidth="1"/>
    <col min="14596" max="14597" width="58" customWidth="1"/>
    <col min="14598" max="14598" width="17.15234375" customWidth="1"/>
    <col min="14599" max="14599" width="37" customWidth="1"/>
    <col min="14849" max="14849" width="2.15234375" customWidth="1"/>
    <col min="14850" max="14850" width="35" customWidth="1"/>
    <col min="14851" max="14851" width="22.3828125" customWidth="1"/>
    <col min="14852" max="14853" width="58" customWidth="1"/>
    <col min="14854" max="14854" width="17.15234375" customWidth="1"/>
    <col min="14855" max="14855" width="37" customWidth="1"/>
    <col min="15105" max="15105" width="2.15234375" customWidth="1"/>
    <col min="15106" max="15106" width="35" customWidth="1"/>
    <col min="15107" max="15107" width="22.3828125" customWidth="1"/>
    <col min="15108" max="15109" width="58" customWidth="1"/>
    <col min="15110" max="15110" width="17.15234375" customWidth="1"/>
    <col min="15111" max="15111" width="37" customWidth="1"/>
    <col min="15361" max="15361" width="2.15234375" customWidth="1"/>
    <col min="15362" max="15362" width="35" customWidth="1"/>
    <col min="15363" max="15363" width="22.3828125" customWidth="1"/>
    <col min="15364" max="15365" width="58" customWidth="1"/>
    <col min="15366" max="15366" width="17.15234375" customWidth="1"/>
    <col min="15367" max="15367" width="37" customWidth="1"/>
    <col min="15617" max="15617" width="2.15234375" customWidth="1"/>
    <col min="15618" max="15618" width="35" customWidth="1"/>
    <col min="15619" max="15619" width="22.3828125" customWidth="1"/>
    <col min="15620" max="15621" width="58" customWidth="1"/>
    <col min="15622" max="15622" width="17.15234375" customWidth="1"/>
    <col min="15623" max="15623" width="37" customWidth="1"/>
    <col min="15873" max="15873" width="2.15234375" customWidth="1"/>
    <col min="15874" max="15874" width="35" customWidth="1"/>
    <col min="15875" max="15875" width="22.3828125" customWidth="1"/>
    <col min="15876" max="15877" width="58" customWidth="1"/>
    <col min="15878" max="15878" width="17.15234375" customWidth="1"/>
    <col min="15879" max="15879" width="37" customWidth="1"/>
    <col min="16129" max="16129" width="2.15234375" customWidth="1"/>
    <col min="16130" max="16130" width="35" customWidth="1"/>
    <col min="16131" max="16131" width="22.3828125" customWidth="1"/>
    <col min="16132" max="16133" width="58" customWidth="1"/>
    <col min="16134" max="16134" width="17.15234375" customWidth="1"/>
    <col min="16135" max="16135" width="37" customWidth="1"/>
  </cols>
  <sheetData>
    <row r="1" spans="1:7" ht="15.45" x14ac:dyDescent="0.4">
      <c r="A1" s="14" t="s">
        <v>392</v>
      </c>
      <c r="B1" s="12"/>
    </row>
    <row r="2" spans="1:7" s="103" customFormat="1" x14ac:dyDescent="0.3">
      <c r="B2" s="116"/>
    </row>
    <row r="3" spans="1:7" s="103" customFormat="1" x14ac:dyDescent="0.3">
      <c r="B3" s="116"/>
    </row>
    <row r="4" spans="1:7" x14ac:dyDescent="0.3">
      <c r="B4" s="12"/>
      <c r="D4" s="2" t="s">
        <v>393</v>
      </c>
      <c r="E4" s="2" t="s">
        <v>394</v>
      </c>
    </row>
    <row r="5" spans="1:7" ht="12.9" thickBot="1" x14ac:dyDescent="0.35">
      <c r="B5" s="113" t="s">
        <v>395</v>
      </c>
      <c r="C5" s="3"/>
    </row>
    <row r="6" spans="1:7" s="11" customFormat="1" ht="13.3" thickBot="1" x14ac:dyDescent="0.35">
      <c r="B6" s="76" t="s">
        <v>396</v>
      </c>
      <c r="C6" s="35" t="s">
        <v>397</v>
      </c>
      <c r="D6" s="195"/>
      <c r="E6" s="42"/>
      <c r="G6" s="117" t="s">
        <v>398</v>
      </c>
    </row>
    <row r="7" spans="1:7" s="11" customFormat="1" ht="13.3" thickBot="1" x14ac:dyDescent="0.35">
      <c r="B7" s="76" t="s">
        <v>399</v>
      </c>
      <c r="C7" s="35" t="s">
        <v>397</v>
      </c>
      <c r="D7" s="196"/>
      <c r="E7" s="42"/>
      <c r="G7" s="117" t="s">
        <v>398</v>
      </c>
    </row>
    <row r="8" spans="1:7" s="11" customFormat="1" ht="13.3" thickBot="1" x14ac:dyDescent="0.35">
      <c r="B8" s="76" t="s">
        <v>400</v>
      </c>
      <c r="C8" s="35" t="s">
        <v>397</v>
      </c>
      <c r="D8" s="195"/>
      <c r="E8" s="42"/>
      <c r="G8" s="117" t="s">
        <v>398</v>
      </c>
    </row>
    <row r="9" spans="1:7" s="11" customFormat="1" ht="13.3" thickBot="1" x14ac:dyDescent="0.35">
      <c r="B9" s="76" t="s">
        <v>401</v>
      </c>
      <c r="C9" s="35" t="s">
        <v>397</v>
      </c>
      <c r="D9" s="196"/>
      <c r="E9" s="42"/>
      <c r="G9" s="117" t="s">
        <v>398</v>
      </c>
    </row>
    <row r="10" spans="1:7" x14ac:dyDescent="0.3">
      <c r="B10" s="118"/>
      <c r="C10" s="3"/>
      <c r="D10" s="11"/>
      <c r="E10" s="11"/>
      <c r="F10" s="11"/>
      <c r="G10" s="11"/>
    </row>
    <row r="11" spans="1:7" ht="12.9" thickBot="1" x14ac:dyDescent="0.35">
      <c r="B11" s="113" t="s">
        <v>402</v>
      </c>
      <c r="C11" s="3"/>
      <c r="D11" s="11"/>
      <c r="E11" s="11"/>
      <c r="F11" s="11"/>
      <c r="G11" s="11"/>
    </row>
    <row r="12" spans="1:7" ht="13.3" thickBot="1" x14ac:dyDescent="0.35">
      <c r="B12" s="11" t="s">
        <v>403</v>
      </c>
      <c r="C12" s="35" t="s">
        <v>397</v>
      </c>
      <c r="D12" s="42"/>
      <c r="E12" s="42"/>
      <c r="F12" s="11"/>
      <c r="G12" s="117" t="s">
        <v>398</v>
      </c>
    </row>
    <row r="13" spans="1:7" ht="25.3" thickBot="1" x14ac:dyDescent="0.35">
      <c r="B13" s="11" t="s">
        <v>404</v>
      </c>
      <c r="C13" s="35" t="s">
        <v>362</v>
      </c>
      <c r="D13" s="42"/>
      <c r="E13" s="42"/>
      <c r="F13" s="11"/>
      <c r="G13" s="117" t="s">
        <v>398</v>
      </c>
    </row>
    <row r="14" spans="1:7" x14ac:dyDescent="0.3">
      <c r="B14" s="3"/>
      <c r="C14" s="3"/>
      <c r="D14" s="11"/>
      <c r="E14" s="11"/>
      <c r="F14" s="11"/>
      <c r="G14" s="11"/>
    </row>
    <row r="15" spans="1:7" x14ac:dyDescent="0.3">
      <c r="B15" s="3"/>
      <c r="C15" s="3"/>
      <c r="D15" s="11"/>
      <c r="E15" s="11"/>
      <c r="F15" s="11"/>
      <c r="G15" s="11"/>
    </row>
    <row r="16" spans="1:7" ht="13.75" customHeight="1" thickBot="1" x14ac:dyDescent="0.35">
      <c r="B16" s="113" t="s">
        <v>405</v>
      </c>
      <c r="C16" s="11"/>
      <c r="E16" s="11"/>
      <c r="F16" s="11"/>
      <c r="G16" s="76"/>
    </row>
    <row r="17" spans="2:7" ht="12.9" x14ac:dyDescent="0.3">
      <c r="B17" s="119" t="s">
        <v>406</v>
      </c>
      <c r="C17" s="35" t="s">
        <v>362</v>
      </c>
      <c r="D17" s="42"/>
      <c r="E17" s="42"/>
      <c r="F17" s="11"/>
      <c r="G17" s="227" t="s">
        <v>398</v>
      </c>
    </row>
    <row r="18" spans="2:7" ht="12.9" x14ac:dyDescent="0.3">
      <c r="B18" s="119" t="s">
        <v>407</v>
      </c>
      <c r="C18" s="35" t="s">
        <v>362</v>
      </c>
      <c r="D18" s="7"/>
      <c r="E18" s="42"/>
      <c r="F18" s="11"/>
      <c r="G18" s="228"/>
    </row>
    <row r="19" spans="2:7" ht="12.9" x14ac:dyDescent="0.3">
      <c r="B19" s="119" t="s">
        <v>408</v>
      </c>
      <c r="C19" s="35" t="s">
        <v>362</v>
      </c>
      <c r="D19" s="120"/>
      <c r="E19" s="42"/>
      <c r="F19" s="11"/>
      <c r="G19" s="228"/>
    </row>
    <row r="20" spans="2:7" ht="12.9" x14ac:dyDescent="0.3">
      <c r="B20" s="119" t="s">
        <v>409</v>
      </c>
      <c r="C20" s="35" t="s">
        <v>362</v>
      </c>
      <c r="D20" s="42"/>
      <c r="E20" s="42"/>
      <c r="F20" s="11"/>
      <c r="G20" s="228"/>
    </row>
    <row r="21" spans="2:7" ht="12.9" x14ac:dyDescent="0.3">
      <c r="B21" s="119" t="s">
        <v>410</v>
      </c>
      <c r="C21" s="35" t="s">
        <v>362</v>
      </c>
      <c r="D21" s="42"/>
      <c r="E21" s="42"/>
      <c r="F21" s="11"/>
      <c r="G21" s="228"/>
    </row>
    <row r="22" spans="2:7" ht="12.9" x14ac:dyDescent="0.3">
      <c r="B22" s="119" t="s">
        <v>411</v>
      </c>
      <c r="C22" s="35" t="s">
        <v>362</v>
      </c>
      <c r="D22" s="42"/>
      <c r="E22" s="42"/>
      <c r="F22" s="11"/>
      <c r="G22" s="228"/>
    </row>
    <row r="23" spans="2:7" ht="12.9" x14ac:dyDescent="0.3">
      <c r="B23" s="119" t="s">
        <v>412</v>
      </c>
      <c r="C23" s="35" t="s">
        <v>362</v>
      </c>
      <c r="D23" s="42"/>
      <c r="E23" s="42"/>
      <c r="F23" s="11"/>
      <c r="G23" s="228"/>
    </row>
    <row r="24" spans="2:7" ht="13.3" thickBot="1" x14ac:dyDescent="0.35">
      <c r="B24" s="119" t="s">
        <v>413</v>
      </c>
      <c r="C24" s="35" t="s">
        <v>362</v>
      </c>
      <c r="D24" s="42"/>
      <c r="E24" s="42"/>
      <c r="F24" s="11"/>
      <c r="G24" s="229"/>
    </row>
    <row r="25" spans="2:7" ht="12.9" x14ac:dyDescent="0.3">
      <c r="B25" s="119"/>
      <c r="C25" s="11"/>
      <c r="D25" s="11"/>
      <c r="E25" s="11"/>
      <c r="F25" s="11"/>
      <c r="G25" s="76"/>
    </row>
    <row r="26" spans="2:7" ht="12.9" x14ac:dyDescent="0.3">
      <c r="B26" s="119"/>
      <c r="C26" s="11"/>
      <c r="D26" s="11"/>
      <c r="E26" s="11"/>
      <c r="F26" s="11"/>
      <c r="G26" s="76"/>
    </row>
    <row r="27" spans="2:7" ht="12.9" thickBot="1" x14ac:dyDescent="0.35">
      <c r="B27" s="13" t="s">
        <v>414</v>
      </c>
      <c r="C27" s="11"/>
      <c r="D27" s="11"/>
      <c r="E27" s="11"/>
      <c r="F27" s="11"/>
      <c r="G27" s="76"/>
    </row>
    <row r="28" spans="2:7" ht="13.3" thickBot="1" x14ac:dyDescent="0.35">
      <c r="B28" s="11" t="s">
        <v>415</v>
      </c>
      <c r="C28" s="35" t="s">
        <v>397</v>
      </c>
      <c r="D28" s="121"/>
      <c r="E28" s="42"/>
      <c r="F28" s="11"/>
      <c r="G28" s="117" t="s">
        <v>398</v>
      </c>
    </row>
    <row r="29" spans="2:7" ht="25.3" thickBot="1" x14ac:dyDescent="0.35">
      <c r="B29" s="11" t="s">
        <v>416</v>
      </c>
      <c r="C29" s="35" t="s">
        <v>397</v>
      </c>
      <c r="D29" s="122"/>
      <c r="E29" s="42"/>
      <c r="F29" s="11"/>
      <c r="G29" s="117" t="s">
        <v>398</v>
      </c>
    </row>
    <row r="30" spans="2:7" ht="25.3" thickBot="1" x14ac:dyDescent="0.35">
      <c r="B30" s="11" t="s">
        <v>417</v>
      </c>
      <c r="C30" s="35" t="s">
        <v>397</v>
      </c>
      <c r="D30" s="121"/>
      <c r="E30" s="121"/>
      <c r="F30" s="11"/>
      <c r="G30" s="117" t="s">
        <v>398</v>
      </c>
    </row>
    <row r="31" spans="2:7" ht="25.3" thickBot="1" x14ac:dyDescent="0.35">
      <c r="B31" s="11" t="s">
        <v>418</v>
      </c>
      <c r="C31" s="35" t="s">
        <v>397</v>
      </c>
      <c r="D31" s="42"/>
      <c r="E31" s="42"/>
      <c r="F31" s="11"/>
      <c r="G31" s="117" t="s">
        <v>398</v>
      </c>
    </row>
    <row r="32" spans="2:7" ht="25.3" thickBot="1" x14ac:dyDescent="0.35">
      <c r="B32" s="11" t="s">
        <v>419</v>
      </c>
      <c r="C32" s="35" t="s">
        <v>397</v>
      </c>
      <c r="D32" s="42"/>
      <c r="E32" s="42"/>
      <c r="F32" s="11"/>
      <c r="G32" s="117" t="s">
        <v>398</v>
      </c>
    </row>
    <row r="33" spans="2:7" x14ac:dyDescent="0.3">
      <c r="B33" s="11"/>
      <c r="C33" s="11"/>
      <c r="D33" s="11"/>
      <c r="E33" s="11"/>
      <c r="F33" s="11"/>
      <c r="G33" s="76"/>
    </row>
    <row r="34" spans="2:7" ht="12.9" thickBot="1" x14ac:dyDescent="0.35">
      <c r="B34" s="10" t="s">
        <v>420</v>
      </c>
      <c r="C34" s="11"/>
      <c r="D34" s="11"/>
      <c r="E34" s="11"/>
      <c r="F34" s="11"/>
      <c r="G34" s="76"/>
    </row>
    <row r="35" spans="2:7" ht="13.3" thickBot="1" x14ac:dyDescent="0.35">
      <c r="B35" s="11" t="s">
        <v>421</v>
      </c>
      <c r="C35" s="35" t="s">
        <v>397</v>
      </c>
      <c r="D35" s="42"/>
      <c r="E35" s="42"/>
      <c r="F35" s="11"/>
      <c r="G35" s="117" t="s">
        <v>398</v>
      </c>
    </row>
    <row r="36" spans="2:7" ht="13.3" thickBot="1" x14ac:dyDescent="0.35">
      <c r="B36" s="11" t="s">
        <v>422</v>
      </c>
      <c r="C36" s="35" t="s">
        <v>397</v>
      </c>
      <c r="D36" s="42"/>
      <c r="E36" s="42"/>
      <c r="F36" s="11"/>
      <c r="G36" s="117" t="s">
        <v>398</v>
      </c>
    </row>
    <row r="37" spans="2:7" ht="13.3" thickBot="1" x14ac:dyDescent="0.35">
      <c r="B37" s="11" t="s">
        <v>423</v>
      </c>
      <c r="C37" s="35" t="s">
        <v>397</v>
      </c>
      <c r="D37" s="42"/>
      <c r="E37" s="42"/>
      <c r="F37" s="11"/>
      <c r="G37" s="117" t="s">
        <v>398</v>
      </c>
    </row>
    <row r="38" spans="2:7" x14ac:dyDescent="0.3">
      <c r="B38" s="3"/>
      <c r="C38" s="123"/>
      <c r="D38" s="11"/>
      <c r="E38" s="11"/>
      <c r="F38" s="11"/>
      <c r="G38" s="11"/>
    </row>
    <row r="39" spans="2:7" x14ac:dyDescent="0.3">
      <c r="B39" s="113" t="s">
        <v>424</v>
      </c>
      <c r="C39" s="3"/>
      <c r="D39" s="11"/>
      <c r="E39" s="11"/>
      <c r="F39" s="11"/>
      <c r="G39" s="11"/>
    </row>
    <row r="40" spans="2:7" ht="12.9" thickBot="1" x14ac:dyDescent="0.35">
      <c r="B40" s="3"/>
      <c r="C40" s="113" t="s">
        <v>425</v>
      </c>
      <c r="D40" s="11"/>
      <c r="E40" s="11"/>
      <c r="F40" s="11"/>
      <c r="G40" s="11"/>
    </row>
    <row r="41" spans="2:7" ht="13.3" thickBot="1" x14ac:dyDescent="0.35">
      <c r="B41" s="76" t="s">
        <v>426</v>
      </c>
      <c r="C41" s="115"/>
      <c r="D41" s="11"/>
      <c r="E41" s="42"/>
      <c r="F41" s="11"/>
      <c r="G41" s="117" t="s">
        <v>398</v>
      </c>
    </row>
    <row r="42" spans="2:7" ht="13.3" thickBot="1" x14ac:dyDescent="0.35">
      <c r="B42" s="76" t="s">
        <v>427</v>
      </c>
      <c r="C42" s="115"/>
      <c r="D42" s="11"/>
      <c r="E42" s="42"/>
      <c r="F42" s="11"/>
      <c r="G42" s="117" t="s">
        <v>398</v>
      </c>
    </row>
    <row r="43" spans="2:7" ht="13.3" thickBot="1" x14ac:dyDescent="0.35">
      <c r="B43" s="76" t="s">
        <v>428</v>
      </c>
      <c r="C43" s="115"/>
      <c r="D43" s="11"/>
      <c r="E43" s="42"/>
      <c r="F43" s="11"/>
      <c r="G43" s="117" t="s">
        <v>398</v>
      </c>
    </row>
    <row r="44" spans="2:7" ht="13.3" thickBot="1" x14ac:dyDescent="0.35">
      <c r="B44" s="76" t="s">
        <v>428</v>
      </c>
      <c r="C44" s="115"/>
      <c r="D44" s="11"/>
      <c r="E44" s="42"/>
      <c r="F44" s="11"/>
      <c r="G44" s="117" t="s">
        <v>398</v>
      </c>
    </row>
    <row r="45" spans="2:7" ht="13.3" thickBot="1" x14ac:dyDescent="0.35">
      <c r="B45" s="76" t="s">
        <v>428</v>
      </c>
      <c r="C45" s="115"/>
      <c r="D45" s="11"/>
      <c r="E45" s="42"/>
      <c r="F45" s="11"/>
      <c r="G45" s="117" t="s">
        <v>398</v>
      </c>
    </row>
    <row r="46" spans="2:7" ht="13.3" thickBot="1" x14ac:dyDescent="0.35">
      <c r="B46" s="76" t="s">
        <v>428</v>
      </c>
      <c r="C46" s="115"/>
      <c r="D46" s="11"/>
      <c r="E46" s="42"/>
      <c r="F46" s="11"/>
      <c r="G46" s="117" t="s">
        <v>398</v>
      </c>
    </row>
    <row r="47" spans="2:7" ht="13.3" thickBot="1" x14ac:dyDescent="0.35">
      <c r="B47" s="76" t="s">
        <v>428</v>
      </c>
      <c r="C47" s="115"/>
      <c r="D47" s="11"/>
      <c r="E47" s="42"/>
      <c r="F47" s="11"/>
      <c r="G47" s="117" t="s">
        <v>398</v>
      </c>
    </row>
    <row r="48" spans="2:7" ht="13.3" thickBot="1" x14ac:dyDescent="0.35">
      <c r="B48" s="76" t="s">
        <v>428</v>
      </c>
      <c r="C48" s="115"/>
      <c r="D48" s="11"/>
      <c r="E48" s="42"/>
      <c r="F48" s="11"/>
      <c r="G48" s="117" t="s">
        <v>398</v>
      </c>
    </row>
    <row r="49" spans="2:7" x14ac:dyDescent="0.3">
      <c r="B49" s="3"/>
      <c r="C49" s="3"/>
    </row>
    <row r="50" spans="2:7" x14ac:dyDescent="0.3">
      <c r="B50" s="3"/>
      <c r="C50" s="3"/>
    </row>
    <row r="51" spans="2:7" x14ac:dyDescent="0.3">
      <c r="B51" s="113" t="s">
        <v>429</v>
      </c>
      <c r="C51" s="3"/>
    </row>
    <row r="52" spans="2:7" ht="12.9" x14ac:dyDescent="0.3">
      <c r="B52" s="11" t="s">
        <v>430</v>
      </c>
      <c r="C52" s="35" t="s">
        <v>362</v>
      </c>
      <c r="D52" s="11"/>
      <c r="E52" s="11"/>
    </row>
    <row r="53" spans="2:7" x14ac:dyDescent="0.3">
      <c r="B53" s="3"/>
      <c r="C53" s="3"/>
    </row>
    <row r="54" spans="2:7" x14ac:dyDescent="0.3">
      <c r="B54" s="3"/>
      <c r="C54" s="3"/>
    </row>
    <row r="55" spans="2:7" x14ac:dyDescent="0.3">
      <c r="B55" s="113" t="s">
        <v>431</v>
      </c>
      <c r="C55" s="3"/>
    </row>
    <row r="56" spans="2:7" ht="25.3" thickBot="1" x14ac:dyDescent="0.35">
      <c r="B56" s="10"/>
      <c r="C56" s="10" t="s">
        <v>432</v>
      </c>
      <c r="D56" s="10" t="s">
        <v>433</v>
      </c>
      <c r="E56" s="11"/>
      <c r="F56" s="11"/>
      <c r="G56" s="11"/>
    </row>
    <row r="57" spans="2:7" s="11" customFormat="1" ht="13.3" thickBot="1" x14ac:dyDescent="0.35">
      <c r="B57" s="3" t="s">
        <v>434</v>
      </c>
      <c r="C57" s="114"/>
      <c r="D57" s="124">
        <f>C57*44/12</f>
        <v>0</v>
      </c>
      <c r="E57"/>
      <c r="F57"/>
      <c r="G57" s="117" t="s">
        <v>398</v>
      </c>
    </row>
    <row r="58" spans="2:7" ht="13.3" thickBot="1" x14ac:dyDescent="0.35">
      <c r="B58" s="3" t="s">
        <v>435</v>
      </c>
      <c r="C58" s="114"/>
      <c r="D58" s="124">
        <f>C58*44/12</f>
        <v>0</v>
      </c>
      <c r="G58" s="117" t="s">
        <v>398</v>
      </c>
    </row>
    <row r="59" spans="2:7" ht="13.3" thickBot="1" x14ac:dyDescent="0.35">
      <c r="B59" s="3" t="s">
        <v>436</v>
      </c>
      <c r="C59" s="114"/>
      <c r="D59" s="124">
        <f>C59*44/12</f>
        <v>0</v>
      </c>
      <c r="G59" s="117" t="s">
        <v>398</v>
      </c>
    </row>
    <row r="60" spans="2:7" ht="13.3" thickBot="1" x14ac:dyDescent="0.35">
      <c r="B60" s="3" t="s">
        <v>437</v>
      </c>
      <c r="C60" s="114"/>
      <c r="D60" s="124">
        <f>C60*44/12</f>
        <v>0</v>
      </c>
      <c r="G60" s="117" t="s">
        <v>398</v>
      </c>
    </row>
    <row r="61" spans="2:7" x14ac:dyDescent="0.3">
      <c r="B61" s="126" t="s">
        <v>438</v>
      </c>
      <c r="C61" s="114"/>
      <c r="D61" s="124">
        <f>C61*44/12</f>
        <v>0</v>
      </c>
      <c r="G61" s="76"/>
    </row>
    <row r="62" spans="2:7" x14ac:dyDescent="0.3">
      <c r="B62" s="3"/>
      <c r="C62" s="125"/>
      <c r="D62" s="38"/>
      <c r="G62" s="76"/>
    </row>
    <row r="63" spans="2:7" ht="24.9" x14ac:dyDescent="0.3">
      <c r="B63" s="42" t="s">
        <v>439</v>
      </c>
      <c r="C63" s="230"/>
      <c r="D63" s="230"/>
      <c r="E63" s="230"/>
      <c r="G63" s="76"/>
    </row>
    <row r="64" spans="2:7" x14ac:dyDescent="0.3">
      <c r="B64" s="3"/>
      <c r="C64" s="3"/>
    </row>
    <row r="65" spans="2:5" x14ac:dyDescent="0.3">
      <c r="B65" s="3"/>
      <c r="C65" s="3"/>
    </row>
    <row r="66" spans="2:5" x14ac:dyDescent="0.3">
      <c r="B66" s="113" t="s">
        <v>440</v>
      </c>
      <c r="C66" s="3"/>
    </row>
    <row r="67" spans="2:5" ht="37.299999999999997" x14ac:dyDescent="0.3">
      <c r="B67" s="42" t="s">
        <v>441</v>
      </c>
      <c r="C67" s="231"/>
      <c r="D67" s="231"/>
      <c r="E67" s="231"/>
    </row>
    <row r="68" spans="2:5" ht="24.9" x14ac:dyDescent="0.3">
      <c r="B68" s="42" t="s">
        <v>442</v>
      </c>
      <c r="C68" s="231"/>
      <c r="D68" s="231"/>
      <c r="E68" s="231"/>
    </row>
    <row r="69" spans="2:5" ht="62.15" x14ac:dyDescent="0.3">
      <c r="B69" s="42" t="s">
        <v>443</v>
      </c>
      <c r="C69" s="231"/>
      <c r="D69" s="231"/>
      <c r="E69" s="231"/>
    </row>
    <row r="70" spans="2:5" x14ac:dyDescent="0.3">
      <c r="B70" s="3"/>
      <c r="C70" s="3"/>
    </row>
    <row r="71" spans="2:5" x14ac:dyDescent="0.3">
      <c r="B71" s="3" t="s">
        <v>444</v>
      </c>
      <c r="C71" s="3"/>
    </row>
    <row r="72" spans="2:5" x14ac:dyDescent="0.3">
      <c r="B72" s="3"/>
      <c r="C72" s="113" t="s">
        <v>425</v>
      </c>
    </row>
    <row r="73" spans="2:5" x14ac:dyDescent="0.3">
      <c r="B73" s="76" t="s">
        <v>445</v>
      </c>
      <c r="C73" s="115"/>
    </row>
    <row r="74" spans="2:5" x14ac:dyDescent="0.3">
      <c r="B74" s="76" t="s">
        <v>446</v>
      </c>
      <c r="C74" s="115"/>
    </row>
    <row r="75" spans="2:5" x14ac:dyDescent="0.3">
      <c r="B75" s="76" t="s">
        <v>446</v>
      </c>
      <c r="C75" s="115"/>
    </row>
    <row r="76" spans="2:5" x14ac:dyDescent="0.3">
      <c r="B76" s="76" t="s">
        <v>446</v>
      </c>
      <c r="C76" s="115"/>
    </row>
    <row r="77" spans="2:5" x14ac:dyDescent="0.3">
      <c r="B77" s="76" t="s">
        <v>446</v>
      </c>
      <c r="C77" s="115"/>
    </row>
    <row r="78" spans="2:5" x14ac:dyDescent="0.3">
      <c r="B78" s="76" t="s">
        <v>446</v>
      </c>
      <c r="C78" s="115"/>
    </row>
    <row r="79" spans="2:5" x14ac:dyDescent="0.3">
      <c r="B79" s="76" t="s">
        <v>446</v>
      </c>
      <c r="C79" s="115"/>
    </row>
    <row r="80" spans="2:5" x14ac:dyDescent="0.3">
      <c r="B80" s="76" t="s">
        <v>446</v>
      </c>
      <c r="C80" s="115"/>
    </row>
  </sheetData>
  <mergeCells count="5">
    <mergeCell ref="G17:G24"/>
    <mergeCell ref="C63:E63"/>
    <mergeCell ref="C67:E67"/>
    <mergeCell ref="C68:E68"/>
    <mergeCell ref="C69:E69"/>
  </mergeCells>
  <conditionalFormatting sqref="C6:C12 C28:C32 C35:C37">
    <cfRule type="cellIs" dxfId="5" priority="2" stopIfTrue="1" operator="equal">
      <formula>"Described in bid?"</formula>
    </cfRule>
  </conditionalFormatting>
  <conditionalFormatting sqref="C13 C17:C24 C52">
    <cfRule type="cellIs" dxfId="4" priority="3" stopIfTrue="1" operator="equal">
      <formula>"Yes/No"</formula>
    </cfRule>
  </conditionalFormatting>
  <conditionalFormatting sqref="G6:G9 G12:G13 G16:G17 G25:G48 G57:G63">
    <cfRule type="cellIs" dxfId="3" priority="1" stopIfTrue="1" operator="equal">
      <formula>"[Source]"</formula>
    </cfRule>
  </conditionalFormatting>
  <dataValidations count="3">
    <dataValidation type="list" allowBlank="1" showInputMessage="1" showErrorMessage="1" sqref="C17 IY17 SU17 ACQ17 AMM17 AWI17 BGE17 BQA17 BZW17 CJS17 CTO17 DDK17 DNG17 DXC17 EGY17 EQU17 FAQ17 FKM17 FUI17 GEE17 GOA17 GXW17 HHS17 HRO17 IBK17 ILG17 IVC17 JEY17 JOU17 JYQ17 KIM17 KSI17 LCE17 LMA17 LVW17 MFS17 MPO17 MZK17 NJG17 NTC17 OCY17 OMU17 OWQ17 PGM17 PQI17 QAE17 QKA17 QTW17 RDS17 RNO17 RXK17 SHG17 SRC17 TAY17 TKU17 TUQ17 UEM17 UOI17 UYE17 VIA17 VRW17 WBS17 WLO17 WVK17 C65554 IY65554 SU65554 ACQ65554 AMM65554 AWI65554 BGE65554 BQA65554 BZW65554 CJS65554 CTO65554 DDK65554 DNG65554 DXC65554 EGY65554 EQU65554 FAQ65554 FKM65554 FUI65554 GEE65554 GOA65554 GXW65554 HHS65554 HRO65554 IBK65554 ILG65554 IVC65554 JEY65554 JOU65554 JYQ65554 KIM65554 KSI65554 LCE65554 LMA65554 LVW65554 MFS65554 MPO65554 MZK65554 NJG65554 NTC65554 OCY65554 OMU65554 OWQ65554 PGM65554 PQI65554 QAE65554 QKA65554 QTW65554 RDS65554 RNO65554 RXK65554 SHG65554 SRC65554 TAY65554 TKU65554 TUQ65554 UEM65554 UOI65554 UYE65554 VIA65554 VRW65554 WBS65554 WLO65554 WVK65554 C131090 IY131090 SU131090 ACQ131090 AMM131090 AWI131090 BGE131090 BQA131090 BZW131090 CJS131090 CTO131090 DDK131090 DNG131090 DXC131090 EGY131090 EQU131090 FAQ131090 FKM131090 FUI131090 GEE131090 GOA131090 GXW131090 HHS131090 HRO131090 IBK131090 ILG131090 IVC131090 JEY131090 JOU131090 JYQ131090 KIM131090 KSI131090 LCE131090 LMA131090 LVW131090 MFS131090 MPO131090 MZK131090 NJG131090 NTC131090 OCY131090 OMU131090 OWQ131090 PGM131090 PQI131090 QAE131090 QKA131090 QTW131090 RDS131090 RNO131090 RXK131090 SHG131090 SRC131090 TAY131090 TKU131090 TUQ131090 UEM131090 UOI131090 UYE131090 VIA131090 VRW131090 WBS131090 WLO131090 WVK131090 C196626 IY196626 SU196626 ACQ196626 AMM196626 AWI196626 BGE196626 BQA196626 BZW196626 CJS196626 CTO196626 DDK196626 DNG196626 DXC196626 EGY196626 EQU196626 FAQ196626 FKM196626 FUI196626 GEE196626 GOA196626 GXW196626 HHS196626 HRO196626 IBK196626 ILG196626 IVC196626 JEY196626 JOU196626 JYQ196626 KIM196626 KSI196626 LCE196626 LMA196626 LVW196626 MFS196626 MPO196626 MZK196626 NJG196626 NTC196626 OCY196626 OMU196626 OWQ196626 PGM196626 PQI196626 QAE196626 QKA196626 QTW196626 RDS196626 RNO196626 RXK196626 SHG196626 SRC196626 TAY196626 TKU196626 TUQ196626 UEM196626 UOI196626 UYE196626 VIA196626 VRW196626 WBS196626 WLO196626 WVK196626 C262162 IY262162 SU262162 ACQ262162 AMM262162 AWI262162 BGE262162 BQA262162 BZW262162 CJS262162 CTO262162 DDK262162 DNG262162 DXC262162 EGY262162 EQU262162 FAQ262162 FKM262162 FUI262162 GEE262162 GOA262162 GXW262162 HHS262162 HRO262162 IBK262162 ILG262162 IVC262162 JEY262162 JOU262162 JYQ262162 KIM262162 KSI262162 LCE262162 LMA262162 LVW262162 MFS262162 MPO262162 MZK262162 NJG262162 NTC262162 OCY262162 OMU262162 OWQ262162 PGM262162 PQI262162 QAE262162 QKA262162 QTW262162 RDS262162 RNO262162 RXK262162 SHG262162 SRC262162 TAY262162 TKU262162 TUQ262162 UEM262162 UOI262162 UYE262162 VIA262162 VRW262162 WBS262162 WLO262162 WVK262162 C327698 IY327698 SU327698 ACQ327698 AMM327698 AWI327698 BGE327698 BQA327698 BZW327698 CJS327698 CTO327698 DDK327698 DNG327698 DXC327698 EGY327698 EQU327698 FAQ327698 FKM327698 FUI327698 GEE327698 GOA327698 GXW327698 HHS327698 HRO327698 IBK327698 ILG327698 IVC327698 JEY327698 JOU327698 JYQ327698 KIM327698 KSI327698 LCE327698 LMA327698 LVW327698 MFS327698 MPO327698 MZK327698 NJG327698 NTC327698 OCY327698 OMU327698 OWQ327698 PGM327698 PQI327698 QAE327698 QKA327698 QTW327698 RDS327698 RNO327698 RXK327698 SHG327698 SRC327698 TAY327698 TKU327698 TUQ327698 UEM327698 UOI327698 UYE327698 VIA327698 VRW327698 WBS327698 WLO327698 WVK327698 C393234 IY393234 SU393234 ACQ393234 AMM393234 AWI393234 BGE393234 BQA393234 BZW393234 CJS393234 CTO393234 DDK393234 DNG393234 DXC393234 EGY393234 EQU393234 FAQ393234 FKM393234 FUI393234 GEE393234 GOA393234 GXW393234 HHS393234 HRO393234 IBK393234 ILG393234 IVC393234 JEY393234 JOU393234 JYQ393234 KIM393234 KSI393234 LCE393234 LMA393234 LVW393234 MFS393234 MPO393234 MZK393234 NJG393234 NTC393234 OCY393234 OMU393234 OWQ393234 PGM393234 PQI393234 QAE393234 QKA393234 QTW393234 RDS393234 RNO393234 RXK393234 SHG393234 SRC393234 TAY393234 TKU393234 TUQ393234 UEM393234 UOI393234 UYE393234 VIA393234 VRW393234 WBS393234 WLO393234 WVK393234 C458770 IY458770 SU458770 ACQ458770 AMM458770 AWI458770 BGE458770 BQA458770 BZW458770 CJS458770 CTO458770 DDK458770 DNG458770 DXC458770 EGY458770 EQU458770 FAQ458770 FKM458770 FUI458770 GEE458770 GOA458770 GXW458770 HHS458770 HRO458770 IBK458770 ILG458770 IVC458770 JEY458770 JOU458770 JYQ458770 KIM458770 KSI458770 LCE458770 LMA458770 LVW458770 MFS458770 MPO458770 MZK458770 NJG458770 NTC458770 OCY458770 OMU458770 OWQ458770 PGM458770 PQI458770 QAE458770 QKA458770 QTW458770 RDS458770 RNO458770 RXK458770 SHG458770 SRC458770 TAY458770 TKU458770 TUQ458770 UEM458770 UOI458770 UYE458770 VIA458770 VRW458770 WBS458770 WLO458770 WVK458770 C524306 IY524306 SU524306 ACQ524306 AMM524306 AWI524306 BGE524306 BQA524306 BZW524306 CJS524306 CTO524306 DDK524306 DNG524306 DXC524306 EGY524306 EQU524306 FAQ524306 FKM524306 FUI524306 GEE524306 GOA524306 GXW524306 HHS524306 HRO524306 IBK524306 ILG524306 IVC524306 JEY524306 JOU524306 JYQ524306 KIM524306 KSI524306 LCE524306 LMA524306 LVW524306 MFS524306 MPO524306 MZK524306 NJG524306 NTC524306 OCY524306 OMU524306 OWQ524306 PGM524306 PQI524306 QAE524306 QKA524306 QTW524306 RDS524306 RNO524306 RXK524306 SHG524306 SRC524306 TAY524306 TKU524306 TUQ524306 UEM524306 UOI524306 UYE524306 VIA524306 VRW524306 WBS524306 WLO524306 WVK524306 C589842 IY589842 SU589842 ACQ589842 AMM589842 AWI589842 BGE589842 BQA589842 BZW589842 CJS589842 CTO589842 DDK589842 DNG589842 DXC589842 EGY589842 EQU589842 FAQ589842 FKM589842 FUI589842 GEE589842 GOA589842 GXW589842 HHS589842 HRO589842 IBK589842 ILG589842 IVC589842 JEY589842 JOU589842 JYQ589842 KIM589842 KSI589842 LCE589842 LMA589842 LVW589842 MFS589842 MPO589842 MZK589842 NJG589842 NTC589842 OCY589842 OMU589842 OWQ589842 PGM589842 PQI589842 QAE589842 QKA589842 QTW589842 RDS589842 RNO589842 RXK589842 SHG589842 SRC589842 TAY589842 TKU589842 TUQ589842 UEM589842 UOI589842 UYE589842 VIA589842 VRW589842 WBS589842 WLO589842 WVK589842 C655378 IY655378 SU655378 ACQ655378 AMM655378 AWI655378 BGE655378 BQA655378 BZW655378 CJS655378 CTO655378 DDK655378 DNG655378 DXC655378 EGY655378 EQU655378 FAQ655378 FKM655378 FUI655378 GEE655378 GOA655378 GXW655378 HHS655378 HRO655378 IBK655378 ILG655378 IVC655378 JEY655378 JOU655378 JYQ655378 KIM655378 KSI655378 LCE655378 LMA655378 LVW655378 MFS655378 MPO655378 MZK655378 NJG655378 NTC655378 OCY655378 OMU655378 OWQ655378 PGM655378 PQI655378 QAE655378 QKA655378 QTW655378 RDS655378 RNO655378 RXK655378 SHG655378 SRC655378 TAY655378 TKU655378 TUQ655378 UEM655378 UOI655378 UYE655378 VIA655378 VRW655378 WBS655378 WLO655378 WVK655378 C720914 IY720914 SU720914 ACQ720914 AMM720914 AWI720914 BGE720914 BQA720914 BZW720914 CJS720914 CTO720914 DDK720914 DNG720914 DXC720914 EGY720914 EQU720914 FAQ720914 FKM720914 FUI720914 GEE720914 GOA720914 GXW720914 HHS720914 HRO720914 IBK720914 ILG720914 IVC720914 JEY720914 JOU720914 JYQ720914 KIM720914 KSI720914 LCE720914 LMA720914 LVW720914 MFS720914 MPO720914 MZK720914 NJG720914 NTC720914 OCY720914 OMU720914 OWQ720914 PGM720914 PQI720914 QAE720914 QKA720914 QTW720914 RDS720914 RNO720914 RXK720914 SHG720914 SRC720914 TAY720914 TKU720914 TUQ720914 UEM720914 UOI720914 UYE720914 VIA720914 VRW720914 WBS720914 WLO720914 WVK720914 C786450 IY786450 SU786450 ACQ786450 AMM786450 AWI786450 BGE786450 BQA786450 BZW786450 CJS786450 CTO786450 DDK786450 DNG786450 DXC786450 EGY786450 EQU786450 FAQ786450 FKM786450 FUI786450 GEE786450 GOA786450 GXW786450 HHS786450 HRO786450 IBK786450 ILG786450 IVC786450 JEY786450 JOU786450 JYQ786450 KIM786450 KSI786450 LCE786450 LMA786450 LVW786450 MFS786450 MPO786450 MZK786450 NJG786450 NTC786450 OCY786450 OMU786450 OWQ786450 PGM786450 PQI786450 QAE786450 QKA786450 QTW786450 RDS786450 RNO786450 RXK786450 SHG786450 SRC786450 TAY786450 TKU786450 TUQ786450 UEM786450 UOI786450 UYE786450 VIA786450 VRW786450 WBS786450 WLO786450 WVK786450 C851986 IY851986 SU851986 ACQ851986 AMM851986 AWI851986 BGE851986 BQA851986 BZW851986 CJS851986 CTO851986 DDK851986 DNG851986 DXC851986 EGY851986 EQU851986 FAQ851986 FKM851986 FUI851986 GEE851986 GOA851986 GXW851986 HHS851986 HRO851986 IBK851986 ILG851986 IVC851986 JEY851986 JOU851986 JYQ851986 KIM851986 KSI851986 LCE851986 LMA851986 LVW851986 MFS851986 MPO851986 MZK851986 NJG851986 NTC851986 OCY851986 OMU851986 OWQ851986 PGM851986 PQI851986 QAE851986 QKA851986 QTW851986 RDS851986 RNO851986 RXK851986 SHG851986 SRC851986 TAY851986 TKU851986 TUQ851986 UEM851986 UOI851986 UYE851986 VIA851986 VRW851986 WBS851986 WLO851986 WVK851986 C917522 IY917522 SU917522 ACQ917522 AMM917522 AWI917522 BGE917522 BQA917522 BZW917522 CJS917522 CTO917522 DDK917522 DNG917522 DXC917522 EGY917522 EQU917522 FAQ917522 FKM917522 FUI917522 GEE917522 GOA917522 GXW917522 HHS917522 HRO917522 IBK917522 ILG917522 IVC917522 JEY917522 JOU917522 JYQ917522 KIM917522 KSI917522 LCE917522 LMA917522 LVW917522 MFS917522 MPO917522 MZK917522 NJG917522 NTC917522 OCY917522 OMU917522 OWQ917522 PGM917522 PQI917522 QAE917522 QKA917522 QTW917522 RDS917522 RNO917522 RXK917522 SHG917522 SRC917522 TAY917522 TKU917522 TUQ917522 UEM917522 UOI917522 UYE917522 VIA917522 VRW917522 WBS917522 WLO917522 WVK917522 C983058 IY983058 SU983058 ACQ983058 AMM983058 AWI983058 BGE983058 BQA983058 BZW983058 CJS983058 CTO983058 DDK983058 DNG983058 DXC983058 EGY983058 EQU983058 FAQ983058 FKM983058 FUI983058 GEE983058 GOA983058 GXW983058 HHS983058 HRO983058 IBK983058 ILG983058 IVC983058 JEY983058 JOU983058 JYQ983058 KIM983058 KSI983058 LCE983058 LMA983058 LVW983058 MFS983058 MPO983058 MZK983058 NJG983058 NTC983058 OCY983058 OMU983058 OWQ983058 PGM983058 PQI983058 QAE983058 QKA983058 QTW983058 RDS983058 RNO983058 RXK983058 SHG983058 SRC983058 TAY983058 TKU983058 TUQ983058 UEM983058 UOI983058 UYE983058 VIA983058 VRW983058 WBS983058 WLO983058 WVK983058 C19 IY19 SU19 ACQ19 AMM19 AWI19 BGE19 BQA19 BZW19 CJS19 CTO19 DDK19 DNG19 DXC19 EGY19 EQU19 FAQ19 FKM19 FUI19 GEE19 GOA19 GXW19 HHS19 HRO19 IBK19 ILG19 IVC19 JEY19 JOU19 JYQ19 KIM19 KSI19 LCE19 LMA19 LVW19 MFS19 MPO19 MZK19 NJG19 NTC19 OCY19 OMU19 OWQ19 PGM19 PQI19 QAE19 QKA19 QTW19 RDS19 RNO19 RXK19 SHG19 SRC19 TAY19 TKU19 TUQ19 UEM19 UOI19 UYE19 VIA19 VRW19 WBS19 WLO19 WVK19 C65556 IY65556 SU65556 ACQ65556 AMM65556 AWI65556 BGE65556 BQA65556 BZW65556 CJS65556 CTO65556 DDK65556 DNG65556 DXC65556 EGY65556 EQU65556 FAQ65556 FKM65556 FUI65556 GEE65556 GOA65556 GXW65556 HHS65556 HRO65556 IBK65556 ILG65556 IVC65556 JEY65556 JOU65556 JYQ65556 KIM65556 KSI65556 LCE65556 LMA65556 LVW65556 MFS65556 MPO65556 MZK65556 NJG65556 NTC65556 OCY65556 OMU65556 OWQ65556 PGM65556 PQI65556 QAE65556 QKA65556 QTW65556 RDS65556 RNO65556 RXK65556 SHG65556 SRC65556 TAY65556 TKU65556 TUQ65556 UEM65556 UOI65556 UYE65556 VIA65556 VRW65556 WBS65556 WLO65556 WVK65556 C131092 IY131092 SU131092 ACQ131092 AMM131092 AWI131092 BGE131092 BQA131092 BZW131092 CJS131092 CTO131092 DDK131092 DNG131092 DXC131092 EGY131092 EQU131092 FAQ131092 FKM131092 FUI131092 GEE131092 GOA131092 GXW131092 HHS131092 HRO131092 IBK131092 ILG131092 IVC131092 JEY131092 JOU131092 JYQ131092 KIM131092 KSI131092 LCE131092 LMA131092 LVW131092 MFS131092 MPO131092 MZK131092 NJG131092 NTC131092 OCY131092 OMU131092 OWQ131092 PGM131092 PQI131092 QAE131092 QKA131092 QTW131092 RDS131092 RNO131092 RXK131092 SHG131092 SRC131092 TAY131092 TKU131092 TUQ131092 UEM131092 UOI131092 UYE131092 VIA131092 VRW131092 WBS131092 WLO131092 WVK131092 C196628 IY196628 SU196628 ACQ196628 AMM196628 AWI196628 BGE196628 BQA196628 BZW196628 CJS196628 CTO196628 DDK196628 DNG196628 DXC196628 EGY196628 EQU196628 FAQ196628 FKM196628 FUI196628 GEE196628 GOA196628 GXW196628 HHS196628 HRO196628 IBK196628 ILG196628 IVC196628 JEY196628 JOU196628 JYQ196628 KIM196628 KSI196628 LCE196628 LMA196628 LVW196628 MFS196628 MPO196628 MZK196628 NJG196628 NTC196628 OCY196628 OMU196628 OWQ196628 PGM196628 PQI196628 QAE196628 QKA196628 QTW196628 RDS196628 RNO196628 RXK196628 SHG196628 SRC196628 TAY196628 TKU196628 TUQ196628 UEM196628 UOI196628 UYE196628 VIA196628 VRW196628 WBS196628 WLO196628 WVK196628 C262164 IY262164 SU262164 ACQ262164 AMM262164 AWI262164 BGE262164 BQA262164 BZW262164 CJS262164 CTO262164 DDK262164 DNG262164 DXC262164 EGY262164 EQU262164 FAQ262164 FKM262164 FUI262164 GEE262164 GOA262164 GXW262164 HHS262164 HRO262164 IBK262164 ILG262164 IVC262164 JEY262164 JOU262164 JYQ262164 KIM262164 KSI262164 LCE262164 LMA262164 LVW262164 MFS262164 MPO262164 MZK262164 NJG262164 NTC262164 OCY262164 OMU262164 OWQ262164 PGM262164 PQI262164 QAE262164 QKA262164 QTW262164 RDS262164 RNO262164 RXK262164 SHG262164 SRC262164 TAY262164 TKU262164 TUQ262164 UEM262164 UOI262164 UYE262164 VIA262164 VRW262164 WBS262164 WLO262164 WVK262164 C327700 IY327700 SU327700 ACQ327700 AMM327700 AWI327700 BGE327700 BQA327700 BZW327700 CJS327700 CTO327700 DDK327700 DNG327700 DXC327700 EGY327700 EQU327700 FAQ327700 FKM327700 FUI327700 GEE327700 GOA327700 GXW327700 HHS327700 HRO327700 IBK327700 ILG327700 IVC327700 JEY327700 JOU327700 JYQ327700 KIM327700 KSI327700 LCE327700 LMA327700 LVW327700 MFS327700 MPO327700 MZK327700 NJG327700 NTC327700 OCY327700 OMU327700 OWQ327700 PGM327700 PQI327700 QAE327700 QKA327700 QTW327700 RDS327700 RNO327700 RXK327700 SHG327700 SRC327700 TAY327700 TKU327700 TUQ327700 UEM327700 UOI327700 UYE327700 VIA327700 VRW327700 WBS327700 WLO327700 WVK327700 C393236 IY393236 SU393236 ACQ393236 AMM393236 AWI393236 BGE393236 BQA393236 BZW393236 CJS393236 CTO393236 DDK393236 DNG393236 DXC393236 EGY393236 EQU393236 FAQ393236 FKM393236 FUI393236 GEE393236 GOA393236 GXW393236 HHS393236 HRO393236 IBK393236 ILG393236 IVC393236 JEY393236 JOU393236 JYQ393236 KIM393236 KSI393236 LCE393236 LMA393236 LVW393236 MFS393236 MPO393236 MZK393236 NJG393236 NTC393236 OCY393236 OMU393236 OWQ393236 PGM393236 PQI393236 QAE393236 QKA393236 QTW393236 RDS393236 RNO393236 RXK393236 SHG393236 SRC393236 TAY393236 TKU393236 TUQ393236 UEM393236 UOI393236 UYE393236 VIA393236 VRW393236 WBS393236 WLO393236 WVK393236 C458772 IY458772 SU458772 ACQ458772 AMM458772 AWI458772 BGE458772 BQA458772 BZW458772 CJS458772 CTO458772 DDK458772 DNG458772 DXC458772 EGY458772 EQU458772 FAQ458772 FKM458772 FUI458772 GEE458772 GOA458772 GXW458772 HHS458772 HRO458772 IBK458772 ILG458772 IVC458772 JEY458772 JOU458772 JYQ458772 KIM458772 KSI458772 LCE458772 LMA458772 LVW458772 MFS458772 MPO458772 MZK458772 NJG458772 NTC458772 OCY458772 OMU458772 OWQ458772 PGM458772 PQI458772 QAE458772 QKA458772 QTW458772 RDS458772 RNO458772 RXK458772 SHG458772 SRC458772 TAY458772 TKU458772 TUQ458772 UEM458772 UOI458772 UYE458772 VIA458772 VRW458772 WBS458772 WLO458772 WVK458772 C524308 IY524308 SU524308 ACQ524308 AMM524308 AWI524308 BGE524308 BQA524308 BZW524308 CJS524308 CTO524308 DDK524308 DNG524308 DXC524308 EGY524308 EQU524308 FAQ524308 FKM524308 FUI524308 GEE524308 GOA524308 GXW524308 HHS524308 HRO524308 IBK524308 ILG524308 IVC524308 JEY524308 JOU524308 JYQ524308 KIM524308 KSI524308 LCE524308 LMA524308 LVW524308 MFS524308 MPO524308 MZK524308 NJG524308 NTC524308 OCY524308 OMU524308 OWQ524308 PGM524308 PQI524308 QAE524308 QKA524308 QTW524308 RDS524308 RNO524308 RXK524308 SHG524308 SRC524308 TAY524308 TKU524308 TUQ524308 UEM524308 UOI524308 UYE524308 VIA524308 VRW524308 WBS524308 WLO524308 WVK524308 C589844 IY589844 SU589844 ACQ589844 AMM589844 AWI589844 BGE589844 BQA589844 BZW589844 CJS589844 CTO589844 DDK589844 DNG589844 DXC589844 EGY589844 EQU589844 FAQ589844 FKM589844 FUI589844 GEE589844 GOA589844 GXW589844 HHS589844 HRO589844 IBK589844 ILG589844 IVC589844 JEY589844 JOU589844 JYQ589844 KIM589844 KSI589844 LCE589844 LMA589844 LVW589844 MFS589844 MPO589844 MZK589844 NJG589844 NTC589844 OCY589844 OMU589844 OWQ589844 PGM589844 PQI589844 QAE589844 QKA589844 QTW589844 RDS589844 RNO589844 RXK589844 SHG589844 SRC589844 TAY589844 TKU589844 TUQ589844 UEM589844 UOI589844 UYE589844 VIA589844 VRW589844 WBS589844 WLO589844 WVK589844 C655380 IY655380 SU655380 ACQ655380 AMM655380 AWI655380 BGE655380 BQA655380 BZW655380 CJS655380 CTO655380 DDK655380 DNG655380 DXC655380 EGY655380 EQU655380 FAQ655380 FKM655380 FUI655380 GEE655380 GOA655380 GXW655380 HHS655380 HRO655380 IBK655380 ILG655380 IVC655380 JEY655380 JOU655380 JYQ655380 KIM655380 KSI655380 LCE655380 LMA655380 LVW655380 MFS655380 MPO655380 MZK655380 NJG655380 NTC655380 OCY655380 OMU655380 OWQ655380 PGM655380 PQI655380 QAE655380 QKA655380 QTW655380 RDS655380 RNO655380 RXK655380 SHG655380 SRC655380 TAY655380 TKU655380 TUQ655380 UEM655380 UOI655380 UYE655380 VIA655380 VRW655380 WBS655380 WLO655380 WVK655380 C720916 IY720916 SU720916 ACQ720916 AMM720916 AWI720916 BGE720916 BQA720916 BZW720916 CJS720916 CTO720916 DDK720916 DNG720916 DXC720916 EGY720916 EQU720916 FAQ720916 FKM720916 FUI720916 GEE720916 GOA720916 GXW720916 HHS720916 HRO720916 IBK720916 ILG720916 IVC720916 JEY720916 JOU720916 JYQ720916 KIM720916 KSI720916 LCE720916 LMA720916 LVW720916 MFS720916 MPO720916 MZK720916 NJG720916 NTC720916 OCY720916 OMU720916 OWQ720916 PGM720916 PQI720916 QAE720916 QKA720916 QTW720916 RDS720916 RNO720916 RXK720916 SHG720916 SRC720916 TAY720916 TKU720916 TUQ720916 UEM720916 UOI720916 UYE720916 VIA720916 VRW720916 WBS720916 WLO720916 WVK720916 C786452 IY786452 SU786452 ACQ786452 AMM786452 AWI786452 BGE786452 BQA786452 BZW786452 CJS786452 CTO786452 DDK786452 DNG786452 DXC786452 EGY786452 EQU786452 FAQ786452 FKM786452 FUI786452 GEE786452 GOA786452 GXW786452 HHS786452 HRO786452 IBK786452 ILG786452 IVC786452 JEY786452 JOU786452 JYQ786452 KIM786452 KSI786452 LCE786452 LMA786452 LVW786452 MFS786452 MPO786452 MZK786452 NJG786452 NTC786452 OCY786452 OMU786452 OWQ786452 PGM786452 PQI786452 QAE786452 QKA786452 QTW786452 RDS786452 RNO786452 RXK786452 SHG786452 SRC786452 TAY786452 TKU786452 TUQ786452 UEM786452 UOI786452 UYE786452 VIA786452 VRW786452 WBS786452 WLO786452 WVK786452 C851988 IY851988 SU851988 ACQ851988 AMM851988 AWI851988 BGE851988 BQA851988 BZW851988 CJS851988 CTO851988 DDK851988 DNG851988 DXC851988 EGY851988 EQU851988 FAQ851988 FKM851988 FUI851988 GEE851988 GOA851988 GXW851988 HHS851988 HRO851988 IBK851988 ILG851988 IVC851988 JEY851988 JOU851988 JYQ851988 KIM851988 KSI851988 LCE851988 LMA851988 LVW851988 MFS851988 MPO851988 MZK851988 NJG851988 NTC851988 OCY851988 OMU851988 OWQ851988 PGM851988 PQI851988 QAE851988 QKA851988 QTW851988 RDS851988 RNO851988 RXK851988 SHG851988 SRC851988 TAY851988 TKU851988 TUQ851988 UEM851988 UOI851988 UYE851988 VIA851988 VRW851988 WBS851988 WLO851988 WVK851988 C917524 IY917524 SU917524 ACQ917524 AMM917524 AWI917524 BGE917524 BQA917524 BZW917524 CJS917524 CTO917524 DDK917524 DNG917524 DXC917524 EGY917524 EQU917524 FAQ917524 FKM917524 FUI917524 GEE917524 GOA917524 GXW917524 HHS917524 HRO917524 IBK917524 ILG917524 IVC917524 JEY917524 JOU917524 JYQ917524 KIM917524 KSI917524 LCE917524 LMA917524 LVW917524 MFS917524 MPO917524 MZK917524 NJG917524 NTC917524 OCY917524 OMU917524 OWQ917524 PGM917524 PQI917524 QAE917524 QKA917524 QTW917524 RDS917524 RNO917524 RXK917524 SHG917524 SRC917524 TAY917524 TKU917524 TUQ917524 UEM917524 UOI917524 UYE917524 VIA917524 VRW917524 WBS917524 WLO917524 WVK917524 C983060 IY983060 SU983060 ACQ983060 AMM983060 AWI983060 BGE983060 BQA983060 BZW983060 CJS983060 CTO983060 DDK983060 DNG983060 DXC983060 EGY983060 EQU983060 FAQ983060 FKM983060 FUI983060 GEE983060 GOA983060 GXW983060 HHS983060 HRO983060 IBK983060 ILG983060 IVC983060 JEY983060 JOU983060 JYQ983060 KIM983060 KSI983060 LCE983060 LMA983060 LVW983060 MFS983060 MPO983060 MZK983060 NJG983060 NTC983060 OCY983060 OMU983060 OWQ983060 PGM983060 PQI983060 QAE983060 QKA983060 QTW983060 RDS983060 RNO983060 RXK983060 SHG983060 SRC983060 TAY983060 TKU983060 TUQ983060 UEM983060 UOI983060 UYE983060 VIA983060 VRW983060 WBS983060 WLO983060 WVK983060" xr:uid="{00000000-0002-0000-1700-000000000000}">
      <formula1>"Yes/No, AM peak hour, AM peak period, No"</formula1>
    </dataValidation>
    <dataValidation type="list" allowBlank="1" showInputMessage="1" showErrorMessage="1" sqref="C6:C9 IY6:IY9 SU6:SU9 ACQ6:ACQ9 AMM6:AMM9 AWI6:AWI9 BGE6:BGE9 BQA6:BQA9 BZW6:BZW9 CJS6:CJS9 CTO6:CTO9 DDK6:DDK9 DNG6:DNG9 DXC6:DXC9 EGY6:EGY9 EQU6:EQU9 FAQ6:FAQ9 FKM6:FKM9 FUI6:FUI9 GEE6:GEE9 GOA6:GOA9 GXW6:GXW9 HHS6:HHS9 HRO6:HRO9 IBK6:IBK9 ILG6:ILG9 IVC6:IVC9 JEY6:JEY9 JOU6:JOU9 JYQ6:JYQ9 KIM6:KIM9 KSI6:KSI9 LCE6:LCE9 LMA6:LMA9 LVW6:LVW9 MFS6:MFS9 MPO6:MPO9 MZK6:MZK9 NJG6:NJG9 NTC6:NTC9 OCY6:OCY9 OMU6:OMU9 OWQ6:OWQ9 PGM6:PGM9 PQI6:PQI9 QAE6:QAE9 QKA6:QKA9 QTW6:QTW9 RDS6:RDS9 RNO6:RNO9 RXK6:RXK9 SHG6:SHG9 SRC6:SRC9 TAY6:TAY9 TKU6:TKU9 TUQ6:TUQ9 UEM6:UEM9 UOI6:UOI9 UYE6:UYE9 VIA6:VIA9 VRW6:VRW9 WBS6:WBS9 WLO6:WLO9 WVK6:WVK9 C65543:C65546 IY65543:IY65546 SU65543:SU65546 ACQ65543:ACQ65546 AMM65543:AMM65546 AWI65543:AWI65546 BGE65543:BGE65546 BQA65543:BQA65546 BZW65543:BZW65546 CJS65543:CJS65546 CTO65543:CTO65546 DDK65543:DDK65546 DNG65543:DNG65546 DXC65543:DXC65546 EGY65543:EGY65546 EQU65543:EQU65546 FAQ65543:FAQ65546 FKM65543:FKM65546 FUI65543:FUI65546 GEE65543:GEE65546 GOA65543:GOA65546 GXW65543:GXW65546 HHS65543:HHS65546 HRO65543:HRO65546 IBK65543:IBK65546 ILG65543:ILG65546 IVC65543:IVC65546 JEY65543:JEY65546 JOU65543:JOU65546 JYQ65543:JYQ65546 KIM65543:KIM65546 KSI65543:KSI65546 LCE65543:LCE65546 LMA65543:LMA65546 LVW65543:LVW65546 MFS65543:MFS65546 MPO65543:MPO65546 MZK65543:MZK65546 NJG65543:NJG65546 NTC65543:NTC65546 OCY65543:OCY65546 OMU65543:OMU65546 OWQ65543:OWQ65546 PGM65543:PGM65546 PQI65543:PQI65546 QAE65543:QAE65546 QKA65543:QKA65546 QTW65543:QTW65546 RDS65543:RDS65546 RNO65543:RNO65546 RXK65543:RXK65546 SHG65543:SHG65546 SRC65543:SRC65546 TAY65543:TAY65546 TKU65543:TKU65546 TUQ65543:TUQ65546 UEM65543:UEM65546 UOI65543:UOI65546 UYE65543:UYE65546 VIA65543:VIA65546 VRW65543:VRW65546 WBS65543:WBS65546 WLO65543:WLO65546 WVK65543:WVK65546 C131079:C131082 IY131079:IY131082 SU131079:SU131082 ACQ131079:ACQ131082 AMM131079:AMM131082 AWI131079:AWI131082 BGE131079:BGE131082 BQA131079:BQA131082 BZW131079:BZW131082 CJS131079:CJS131082 CTO131079:CTO131082 DDK131079:DDK131082 DNG131079:DNG131082 DXC131079:DXC131082 EGY131079:EGY131082 EQU131079:EQU131082 FAQ131079:FAQ131082 FKM131079:FKM131082 FUI131079:FUI131082 GEE131079:GEE131082 GOA131079:GOA131082 GXW131079:GXW131082 HHS131079:HHS131082 HRO131079:HRO131082 IBK131079:IBK131082 ILG131079:ILG131082 IVC131079:IVC131082 JEY131079:JEY131082 JOU131079:JOU131082 JYQ131079:JYQ131082 KIM131079:KIM131082 KSI131079:KSI131082 LCE131079:LCE131082 LMA131079:LMA131082 LVW131079:LVW131082 MFS131079:MFS131082 MPO131079:MPO131082 MZK131079:MZK131082 NJG131079:NJG131082 NTC131079:NTC131082 OCY131079:OCY131082 OMU131079:OMU131082 OWQ131079:OWQ131082 PGM131079:PGM131082 PQI131079:PQI131082 QAE131079:QAE131082 QKA131079:QKA131082 QTW131079:QTW131082 RDS131079:RDS131082 RNO131079:RNO131082 RXK131079:RXK131082 SHG131079:SHG131082 SRC131079:SRC131082 TAY131079:TAY131082 TKU131079:TKU131082 TUQ131079:TUQ131082 UEM131079:UEM131082 UOI131079:UOI131082 UYE131079:UYE131082 VIA131079:VIA131082 VRW131079:VRW131082 WBS131079:WBS131082 WLO131079:WLO131082 WVK131079:WVK131082 C196615:C196618 IY196615:IY196618 SU196615:SU196618 ACQ196615:ACQ196618 AMM196615:AMM196618 AWI196615:AWI196618 BGE196615:BGE196618 BQA196615:BQA196618 BZW196615:BZW196618 CJS196615:CJS196618 CTO196615:CTO196618 DDK196615:DDK196618 DNG196615:DNG196618 DXC196615:DXC196618 EGY196615:EGY196618 EQU196615:EQU196618 FAQ196615:FAQ196618 FKM196615:FKM196618 FUI196615:FUI196618 GEE196615:GEE196618 GOA196615:GOA196618 GXW196615:GXW196618 HHS196615:HHS196618 HRO196615:HRO196618 IBK196615:IBK196618 ILG196615:ILG196618 IVC196615:IVC196618 JEY196615:JEY196618 JOU196615:JOU196618 JYQ196615:JYQ196618 KIM196615:KIM196618 KSI196615:KSI196618 LCE196615:LCE196618 LMA196615:LMA196618 LVW196615:LVW196618 MFS196615:MFS196618 MPO196615:MPO196618 MZK196615:MZK196618 NJG196615:NJG196618 NTC196615:NTC196618 OCY196615:OCY196618 OMU196615:OMU196618 OWQ196615:OWQ196618 PGM196615:PGM196618 PQI196615:PQI196618 QAE196615:QAE196618 QKA196615:QKA196618 QTW196615:QTW196618 RDS196615:RDS196618 RNO196615:RNO196618 RXK196615:RXK196618 SHG196615:SHG196618 SRC196615:SRC196618 TAY196615:TAY196618 TKU196615:TKU196618 TUQ196615:TUQ196618 UEM196615:UEM196618 UOI196615:UOI196618 UYE196615:UYE196618 VIA196615:VIA196618 VRW196615:VRW196618 WBS196615:WBS196618 WLO196615:WLO196618 WVK196615:WVK196618 C262151:C262154 IY262151:IY262154 SU262151:SU262154 ACQ262151:ACQ262154 AMM262151:AMM262154 AWI262151:AWI262154 BGE262151:BGE262154 BQA262151:BQA262154 BZW262151:BZW262154 CJS262151:CJS262154 CTO262151:CTO262154 DDK262151:DDK262154 DNG262151:DNG262154 DXC262151:DXC262154 EGY262151:EGY262154 EQU262151:EQU262154 FAQ262151:FAQ262154 FKM262151:FKM262154 FUI262151:FUI262154 GEE262151:GEE262154 GOA262151:GOA262154 GXW262151:GXW262154 HHS262151:HHS262154 HRO262151:HRO262154 IBK262151:IBK262154 ILG262151:ILG262154 IVC262151:IVC262154 JEY262151:JEY262154 JOU262151:JOU262154 JYQ262151:JYQ262154 KIM262151:KIM262154 KSI262151:KSI262154 LCE262151:LCE262154 LMA262151:LMA262154 LVW262151:LVW262154 MFS262151:MFS262154 MPO262151:MPO262154 MZK262151:MZK262154 NJG262151:NJG262154 NTC262151:NTC262154 OCY262151:OCY262154 OMU262151:OMU262154 OWQ262151:OWQ262154 PGM262151:PGM262154 PQI262151:PQI262154 QAE262151:QAE262154 QKA262151:QKA262154 QTW262151:QTW262154 RDS262151:RDS262154 RNO262151:RNO262154 RXK262151:RXK262154 SHG262151:SHG262154 SRC262151:SRC262154 TAY262151:TAY262154 TKU262151:TKU262154 TUQ262151:TUQ262154 UEM262151:UEM262154 UOI262151:UOI262154 UYE262151:UYE262154 VIA262151:VIA262154 VRW262151:VRW262154 WBS262151:WBS262154 WLO262151:WLO262154 WVK262151:WVK262154 C327687:C327690 IY327687:IY327690 SU327687:SU327690 ACQ327687:ACQ327690 AMM327687:AMM327690 AWI327687:AWI327690 BGE327687:BGE327690 BQA327687:BQA327690 BZW327687:BZW327690 CJS327687:CJS327690 CTO327687:CTO327690 DDK327687:DDK327690 DNG327687:DNG327690 DXC327687:DXC327690 EGY327687:EGY327690 EQU327687:EQU327690 FAQ327687:FAQ327690 FKM327687:FKM327690 FUI327687:FUI327690 GEE327687:GEE327690 GOA327687:GOA327690 GXW327687:GXW327690 HHS327687:HHS327690 HRO327687:HRO327690 IBK327687:IBK327690 ILG327687:ILG327690 IVC327687:IVC327690 JEY327687:JEY327690 JOU327687:JOU327690 JYQ327687:JYQ327690 KIM327687:KIM327690 KSI327687:KSI327690 LCE327687:LCE327690 LMA327687:LMA327690 LVW327687:LVW327690 MFS327687:MFS327690 MPO327687:MPO327690 MZK327687:MZK327690 NJG327687:NJG327690 NTC327687:NTC327690 OCY327687:OCY327690 OMU327687:OMU327690 OWQ327687:OWQ327690 PGM327687:PGM327690 PQI327687:PQI327690 QAE327687:QAE327690 QKA327687:QKA327690 QTW327687:QTW327690 RDS327687:RDS327690 RNO327687:RNO327690 RXK327687:RXK327690 SHG327687:SHG327690 SRC327687:SRC327690 TAY327687:TAY327690 TKU327687:TKU327690 TUQ327687:TUQ327690 UEM327687:UEM327690 UOI327687:UOI327690 UYE327687:UYE327690 VIA327687:VIA327690 VRW327687:VRW327690 WBS327687:WBS327690 WLO327687:WLO327690 WVK327687:WVK327690 C393223:C393226 IY393223:IY393226 SU393223:SU393226 ACQ393223:ACQ393226 AMM393223:AMM393226 AWI393223:AWI393226 BGE393223:BGE393226 BQA393223:BQA393226 BZW393223:BZW393226 CJS393223:CJS393226 CTO393223:CTO393226 DDK393223:DDK393226 DNG393223:DNG393226 DXC393223:DXC393226 EGY393223:EGY393226 EQU393223:EQU393226 FAQ393223:FAQ393226 FKM393223:FKM393226 FUI393223:FUI393226 GEE393223:GEE393226 GOA393223:GOA393226 GXW393223:GXW393226 HHS393223:HHS393226 HRO393223:HRO393226 IBK393223:IBK393226 ILG393223:ILG393226 IVC393223:IVC393226 JEY393223:JEY393226 JOU393223:JOU393226 JYQ393223:JYQ393226 KIM393223:KIM393226 KSI393223:KSI393226 LCE393223:LCE393226 LMA393223:LMA393226 LVW393223:LVW393226 MFS393223:MFS393226 MPO393223:MPO393226 MZK393223:MZK393226 NJG393223:NJG393226 NTC393223:NTC393226 OCY393223:OCY393226 OMU393223:OMU393226 OWQ393223:OWQ393226 PGM393223:PGM393226 PQI393223:PQI393226 QAE393223:QAE393226 QKA393223:QKA393226 QTW393223:QTW393226 RDS393223:RDS393226 RNO393223:RNO393226 RXK393223:RXK393226 SHG393223:SHG393226 SRC393223:SRC393226 TAY393223:TAY393226 TKU393223:TKU393226 TUQ393223:TUQ393226 UEM393223:UEM393226 UOI393223:UOI393226 UYE393223:UYE393226 VIA393223:VIA393226 VRW393223:VRW393226 WBS393223:WBS393226 WLO393223:WLO393226 WVK393223:WVK393226 C458759:C458762 IY458759:IY458762 SU458759:SU458762 ACQ458759:ACQ458762 AMM458759:AMM458762 AWI458759:AWI458762 BGE458759:BGE458762 BQA458759:BQA458762 BZW458759:BZW458762 CJS458759:CJS458762 CTO458759:CTO458762 DDK458759:DDK458762 DNG458759:DNG458762 DXC458759:DXC458762 EGY458759:EGY458762 EQU458759:EQU458762 FAQ458759:FAQ458762 FKM458759:FKM458762 FUI458759:FUI458762 GEE458759:GEE458762 GOA458759:GOA458762 GXW458759:GXW458762 HHS458759:HHS458762 HRO458759:HRO458762 IBK458759:IBK458762 ILG458759:ILG458762 IVC458759:IVC458762 JEY458759:JEY458762 JOU458759:JOU458762 JYQ458759:JYQ458762 KIM458759:KIM458762 KSI458759:KSI458762 LCE458759:LCE458762 LMA458759:LMA458762 LVW458759:LVW458762 MFS458759:MFS458762 MPO458759:MPO458762 MZK458759:MZK458762 NJG458759:NJG458762 NTC458759:NTC458762 OCY458759:OCY458762 OMU458759:OMU458762 OWQ458759:OWQ458762 PGM458759:PGM458762 PQI458759:PQI458762 QAE458759:QAE458762 QKA458759:QKA458762 QTW458759:QTW458762 RDS458759:RDS458762 RNO458759:RNO458762 RXK458759:RXK458762 SHG458759:SHG458762 SRC458759:SRC458762 TAY458759:TAY458762 TKU458759:TKU458762 TUQ458759:TUQ458762 UEM458759:UEM458762 UOI458759:UOI458762 UYE458759:UYE458762 VIA458759:VIA458762 VRW458759:VRW458762 WBS458759:WBS458762 WLO458759:WLO458762 WVK458759:WVK458762 C524295:C524298 IY524295:IY524298 SU524295:SU524298 ACQ524295:ACQ524298 AMM524295:AMM524298 AWI524295:AWI524298 BGE524295:BGE524298 BQA524295:BQA524298 BZW524295:BZW524298 CJS524295:CJS524298 CTO524295:CTO524298 DDK524295:DDK524298 DNG524295:DNG524298 DXC524295:DXC524298 EGY524295:EGY524298 EQU524295:EQU524298 FAQ524295:FAQ524298 FKM524295:FKM524298 FUI524295:FUI524298 GEE524295:GEE524298 GOA524295:GOA524298 GXW524295:GXW524298 HHS524295:HHS524298 HRO524295:HRO524298 IBK524295:IBK524298 ILG524295:ILG524298 IVC524295:IVC524298 JEY524295:JEY524298 JOU524295:JOU524298 JYQ524295:JYQ524298 KIM524295:KIM524298 KSI524295:KSI524298 LCE524295:LCE524298 LMA524295:LMA524298 LVW524295:LVW524298 MFS524295:MFS524298 MPO524295:MPO524298 MZK524295:MZK524298 NJG524295:NJG524298 NTC524295:NTC524298 OCY524295:OCY524298 OMU524295:OMU524298 OWQ524295:OWQ524298 PGM524295:PGM524298 PQI524295:PQI524298 QAE524295:QAE524298 QKA524295:QKA524298 QTW524295:QTW524298 RDS524295:RDS524298 RNO524295:RNO524298 RXK524295:RXK524298 SHG524295:SHG524298 SRC524295:SRC524298 TAY524295:TAY524298 TKU524295:TKU524298 TUQ524295:TUQ524298 UEM524295:UEM524298 UOI524295:UOI524298 UYE524295:UYE524298 VIA524295:VIA524298 VRW524295:VRW524298 WBS524295:WBS524298 WLO524295:WLO524298 WVK524295:WVK524298 C589831:C589834 IY589831:IY589834 SU589831:SU589834 ACQ589831:ACQ589834 AMM589831:AMM589834 AWI589831:AWI589834 BGE589831:BGE589834 BQA589831:BQA589834 BZW589831:BZW589834 CJS589831:CJS589834 CTO589831:CTO589834 DDK589831:DDK589834 DNG589831:DNG589834 DXC589831:DXC589834 EGY589831:EGY589834 EQU589831:EQU589834 FAQ589831:FAQ589834 FKM589831:FKM589834 FUI589831:FUI589834 GEE589831:GEE589834 GOA589831:GOA589834 GXW589831:GXW589834 HHS589831:HHS589834 HRO589831:HRO589834 IBK589831:IBK589834 ILG589831:ILG589834 IVC589831:IVC589834 JEY589831:JEY589834 JOU589831:JOU589834 JYQ589831:JYQ589834 KIM589831:KIM589834 KSI589831:KSI589834 LCE589831:LCE589834 LMA589831:LMA589834 LVW589831:LVW589834 MFS589831:MFS589834 MPO589831:MPO589834 MZK589831:MZK589834 NJG589831:NJG589834 NTC589831:NTC589834 OCY589831:OCY589834 OMU589831:OMU589834 OWQ589831:OWQ589834 PGM589831:PGM589834 PQI589831:PQI589834 QAE589831:QAE589834 QKA589831:QKA589834 QTW589831:QTW589834 RDS589831:RDS589834 RNO589831:RNO589834 RXK589831:RXK589834 SHG589831:SHG589834 SRC589831:SRC589834 TAY589831:TAY589834 TKU589831:TKU589834 TUQ589831:TUQ589834 UEM589831:UEM589834 UOI589831:UOI589834 UYE589831:UYE589834 VIA589831:VIA589834 VRW589831:VRW589834 WBS589831:WBS589834 WLO589831:WLO589834 WVK589831:WVK589834 C655367:C655370 IY655367:IY655370 SU655367:SU655370 ACQ655367:ACQ655370 AMM655367:AMM655370 AWI655367:AWI655370 BGE655367:BGE655370 BQA655367:BQA655370 BZW655367:BZW655370 CJS655367:CJS655370 CTO655367:CTO655370 DDK655367:DDK655370 DNG655367:DNG655370 DXC655367:DXC655370 EGY655367:EGY655370 EQU655367:EQU655370 FAQ655367:FAQ655370 FKM655367:FKM655370 FUI655367:FUI655370 GEE655367:GEE655370 GOA655367:GOA655370 GXW655367:GXW655370 HHS655367:HHS655370 HRO655367:HRO655370 IBK655367:IBK655370 ILG655367:ILG655370 IVC655367:IVC655370 JEY655367:JEY655370 JOU655367:JOU655370 JYQ655367:JYQ655370 KIM655367:KIM655370 KSI655367:KSI655370 LCE655367:LCE655370 LMA655367:LMA655370 LVW655367:LVW655370 MFS655367:MFS655370 MPO655367:MPO655370 MZK655367:MZK655370 NJG655367:NJG655370 NTC655367:NTC655370 OCY655367:OCY655370 OMU655367:OMU655370 OWQ655367:OWQ655370 PGM655367:PGM655370 PQI655367:PQI655370 QAE655367:QAE655370 QKA655367:QKA655370 QTW655367:QTW655370 RDS655367:RDS655370 RNO655367:RNO655370 RXK655367:RXK655370 SHG655367:SHG655370 SRC655367:SRC655370 TAY655367:TAY655370 TKU655367:TKU655370 TUQ655367:TUQ655370 UEM655367:UEM655370 UOI655367:UOI655370 UYE655367:UYE655370 VIA655367:VIA655370 VRW655367:VRW655370 WBS655367:WBS655370 WLO655367:WLO655370 WVK655367:WVK655370 C720903:C720906 IY720903:IY720906 SU720903:SU720906 ACQ720903:ACQ720906 AMM720903:AMM720906 AWI720903:AWI720906 BGE720903:BGE720906 BQA720903:BQA720906 BZW720903:BZW720906 CJS720903:CJS720906 CTO720903:CTO720906 DDK720903:DDK720906 DNG720903:DNG720906 DXC720903:DXC720906 EGY720903:EGY720906 EQU720903:EQU720906 FAQ720903:FAQ720906 FKM720903:FKM720906 FUI720903:FUI720906 GEE720903:GEE720906 GOA720903:GOA720906 GXW720903:GXW720906 HHS720903:HHS720906 HRO720903:HRO720906 IBK720903:IBK720906 ILG720903:ILG720906 IVC720903:IVC720906 JEY720903:JEY720906 JOU720903:JOU720906 JYQ720903:JYQ720906 KIM720903:KIM720906 KSI720903:KSI720906 LCE720903:LCE720906 LMA720903:LMA720906 LVW720903:LVW720906 MFS720903:MFS720906 MPO720903:MPO720906 MZK720903:MZK720906 NJG720903:NJG720906 NTC720903:NTC720906 OCY720903:OCY720906 OMU720903:OMU720906 OWQ720903:OWQ720906 PGM720903:PGM720906 PQI720903:PQI720906 QAE720903:QAE720906 QKA720903:QKA720906 QTW720903:QTW720906 RDS720903:RDS720906 RNO720903:RNO720906 RXK720903:RXK720906 SHG720903:SHG720906 SRC720903:SRC720906 TAY720903:TAY720906 TKU720903:TKU720906 TUQ720903:TUQ720906 UEM720903:UEM720906 UOI720903:UOI720906 UYE720903:UYE720906 VIA720903:VIA720906 VRW720903:VRW720906 WBS720903:WBS720906 WLO720903:WLO720906 WVK720903:WVK720906 C786439:C786442 IY786439:IY786442 SU786439:SU786442 ACQ786439:ACQ786442 AMM786439:AMM786442 AWI786439:AWI786442 BGE786439:BGE786442 BQA786439:BQA786442 BZW786439:BZW786442 CJS786439:CJS786442 CTO786439:CTO786442 DDK786439:DDK786442 DNG786439:DNG786442 DXC786439:DXC786442 EGY786439:EGY786442 EQU786439:EQU786442 FAQ786439:FAQ786442 FKM786439:FKM786442 FUI786439:FUI786442 GEE786439:GEE786442 GOA786439:GOA786442 GXW786439:GXW786442 HHS786439:HHS786442 HRO786439:HRO786442 IBK786439:IBK786442 ILG786439:ILG786442 IVC786439:IVC786442 JEY786439:JEY786442 JOU786439:JOU786442 JYQ786439:JYQ786442 KIM786439:KIM786442 KSI786439:KSI786442 LCE786439:LCE786442 LMA786439:LMA786442 LVW786439:LVW786442 MFS786439:MFS786442 MPO786439:MPO786442 MZK786439:MZK786442 NJG786439:NJG786442 NTC786439:NTC786442 OCY786439:OCY786442 OMU786439:OMU786442 OWQ786439:OWQ786442 PGM786439:PGM786442 PQI786439:PQI786442 QAE786439:QAE786442 QKA786439:QKA786442 QTW786439:QTW786442 RDS786439:RDS786442 RNO786439:RNO786442 RXK786439:RXK786442 SHG786439:SHG786442 SRC786439:SRC786442 TAY786439:TAY786442 TKU786439:TKU786442 TUQ786439:TUQ786442 UEM786439:UEM786442 UOI786439:UOI786442 UYE786439:UYE786442 VIA786439:VIA786442 VRW786439:VRW786442 WBS786439:WBS786442 WLO786439:WLO786442 WVK786439:WVK786442 C851975:C851978 IY851975:IY851978 SU851975:SU851978 ACQ851975:ACQ851978 AMM851975:AMM851978 AWI851975:AWI851978 BGE851975:BGE851978 BQA851975:BQA851978 BZW851975:BZW851978 CJS851975:CJS851978 CTO851975:CTO851978 DDK851975:DDK851978 DNG851975:DNG851978 DXC851975:DXC851978 EGY851975:EGY851978 EQU851975:EQU851978 FAQ851975:FAQ851978 FKM851975:FKM851978 FUI851975:FUI851978 GEE851975:GEE851978 GOA851975:GOA851978 GXW851975:GXW851978 HHS851975:HHS851978 HRO851975:HRO851978 IBK851975:IBK851978 ILG851975:ILG851978 IVC851975:IVC851978 JEY851975:JEY851978 JOU851975:JOU851978 JYQ851975:JYQ851978 KIM851975:KIM851978 KSI851975:KSI851978 LCE851975:LCE851978 LMA851975:LMA851978 LVW851975:LVW851978 MFS851975:MFS851978 MPO851975:MPO851978 MZK851975:MZK851978 NJG851975:NJG851978 NTC851975:NTC851978 OCY851975:OCY851978 OMU851975:OMU851978 OWQ851975:OWQ851978 PGM851975:PGM851978 PQI851975:PQI851978 QAE851975:QAE851978 QKA851975:QKA851978 QTW851975:QTW851978 RDS851975:RDS851978 RNO851975:RNO851978 RXK851975:RXK851978 SHG851975:SHG851978 SRC851975:SRC851978 TAY851975:TAY851978 TKU851975:TKU851978 TUQ851975:TUQ851978 UEM851975:UEM851978 UOI851975:UOI851978 UYE851975:UYE851978 VIA851975:VIA851978 VRW851975:VRW851978 WBS851975:WBS851978 WLO851975:WLO851978 WVK851975:WVK851978 C917511:C917514 IY917511:IY917514 SU917511:SU917514 ACQ917511:ACQ917514 AMM917511:AMM917514 AWI917511:AWI917514 BGE917511:BGE917514 BQA917511:BQA917514 BZW917511:BZW917514 CJS917511:CJS917514 CTO917511:CTO917514 DDK917511:DDK917514 DNG917511:DNG917514 DXC917511:DXC917514 EGY917511:EGY917514 EQU917511:EQU917514 FAQ917511:FAQ917514 FKM917511:FKM917514 FUI917511:FUI917514 GEE917511:GEE917514 GOA917511:GOA917514 GXW917511:GXW917514 HHS917511:HHS917514 HRO917511:HRO917514 IBK917511:IBK917514 ILG917511:ILG917514 IVC917511:IVC917514 JEY917511:JEY917514 JOU917511:JOU917514 JYQ917511:JYQ917514 KIM917511:KIM917514 KSI917511:KSI917514 LCE917511:LCE917514 LMA917511:LMA917514 LVW917511:LVW917514 MFS917511:MFS917514 MPO917511:MPO917514 MZK917511:MZK917514 NJG917511:NJG917514 NTC917511:NTC917514 OCY917511:OCY917514 OMU917511:OMU917514 OWQ917511:OWQ917514 PGM917511:PGM917514 PQI917511:PQI917514 QAE917511:QAE917514 QKA917511:QKA917514 QTW917511:QTW917514 RDS917511:RDS917514 RNO917511:RNO917514 RXK917511:RXK917514 SHG917511:SHG917514 SRC917511:SRC917514 TAY917511:TAY917514 TKU917511:TKU917514 TUQ917511:TUQ917514 UEM917511:UEM917514 UOI917511:UOI917514 UYE917511:UYE917514 VIA917511:VIA917514 VRW917511:VRW917514 WBS917511:WBS917514 WLO917511:WLO917514 WVK917511:WVK917514 C983047:C983050 IY983047:IY983050 SU983047:SU983050 ACQ983047:ACQ983050 AMM983047:AMM983050 AWI983047:AWI983050 BGE983047:BGE983050 BQA983047:BQA983050 BZW983047:BZW983050 CJS983047:CJS983050 CTO983047:CTO983050 DDK983047:DDK983050 DNG983047:DNG983050 DXC983047:DXC983050 EGY983047:EGY983050 EQU983047:EQU983050 FAQ983047:FAQ983050 FKM983047:FKM983050 FUI983047:FUI983050 GEE983047:GEE983050 GOA983047:GOA983050 GXW983047:GXW983050 HHS983047:HHS983050 HRO983047:HRO983050 IBK983047:IBK983050 ILG983047:ILG983050 IVC983047:IVC983050 JEY983047:JEY983050 JOU983047:JOU983050 JYQ983047:JYQ983050 KIM983047:KIM983050 KSI983047:KSI983050 LCE983047:LCE983050 LMA983047:LMA983050 LVW983047:LVW983050 MFS983047:MFS983050 MPO983047:MPO983050 MZK983047:MZK983050 NJG983047:NJG983050 NTC983047:NTC983050 OCY983047:OCY983050 OMU983047:OMU983050 OWQ983047:OWQ983050 PGM983047:PGM983050 PQI983047:PQI983050 QAE983047:QAE983050 QKA983047:QKA983050 QTW983047:QTW983050 RDS983047:RDS983050 RNO983047:RNO983050 RXK983047:RXK983050 SHG983047:SHG983050 SRC983047:SRC983050 TAY983047:TAY983050 TKU983047:TKU983050 TUQ983047:TUQ983050 UEM983047:UEM983050 UOI983047:UOI983050 UYE983047:UYE983050 VIA983047:VIA983050 VRW983047:VRW983050 WBS983047:WBS983050 WLO983047:WLO983050 WVK983047:WVK983050 C35:C37 IY35:IY37 SU35:SU37 ACQ35:ACQ37 AMM35:AMM37 AWI35:AWI37 BGE35:BGE37 BQA35:BQA37 BZW35:BZW37 CJS35:CJS37 CTO35:CTO37 DDK35:DDK37 DNG35:DNG37 DXC35:DXC37 EGY35:EGY37 EQU35:EQU37 FAQ35:FAQ37 FKM35:FKM37 FUI35:FUI37 GEE35:GEE37 GOA35:GOA37 GXW35:GXW37 HHS35:HHS37 HRO35:HRO37 IBK35:IBK37 ILG35:ILG37 IVC35:IVC37 JEY35:JEY37 JOU35:JOU37 JYQ35:JYQ37 KIM35:KIM37 KSI35:KSI37 LCE35:LCE37 LMA35:LMA37 LVW35:LVW37 MFS35:MFS37 MPO35:MPO37 MZK35:MZK37 NJG35:NJG37 NTC35:NTC37 OCY35:OCY37 OMU35:OMU37 OWQ35:OWQ37 PGM35:PGM37 PQI35:PQI37 QAE35:QAE37 QKA35:QKA37 QTW35:QTW37 RDS35:RDS37 RNO35:RNO37 RXK35:RXK37 SHG35:SHG37 SRC35:SRC37 TAY35:TAY37 TKU35:TKU37 TUQ35:TUQ37 UEM35:UEM37 UOI35:UOI37 UYE35:UYE37 VIA35:VIA37 VRW35:VRW37 WBS35:WBS37 WLO35:WLO37 WVK35:WVK37 C65572:C65574 IY65572:IY65574 SU65572:SU65574 ACQ65572:ACQ65574 AMM65572:AMM65574 AWI65572:AWI65574 BGE65572:BGE65574 BQA65572:BQA65574 BZW65572:BZW65574 CJS65572:CJS65574 CTO65572:CTO65574 DDK65572:DDK65574 DNG65572:DNG65574 DXC65572:DXC65574 EGY65572:EGY65574 EQU65572:EQU65574 FAQ65572:FAQ65574 FKM65572:FKM65574 FUI65572:FUI65574 GEE65572:GEE65574 GOA65572:GOA65574 GXW65572:GXW65574 HHS65572:HHS65574 HRO65572:HRO65574 IBK65572:IBK65574 ILG65572:ILG65574 IVC65572:IVC65574 JEY65572:JEY65574 JOU65572:JOU65574 JYQ65572:JYQ65574 KIM65572:KIM65574 KSI65572:KSI65574 LCE65572:LCE65574 LMA65572:LMA65574 LVW65572:LVW65574 MFS65572:MFS65574 MPO65572:MPO65574 MZK65572:MZK65574 NJG65572:NJG65574 NTC65572:NTC65574 OCY65572:OCY65574 OMU65572:OMU65574 OWQ65572:OWQ65574 PGM65572:PGM65574 PQI65572:PQI65574 QAE65572:QAE65574 QKA65572:QKA65574 QTW65572:QTW65574 RDS65572:RDS65574 RNO65572:RNO65574 RXK65572:RXK65574 SHG65572:SHG65574 SRC65572:SRC65574 TAY65572:TAY65574 TKU65572:TKU65574 TUQ65572:TUQ65574 UEM65572:UEM65574 UOI65572:UOI65574 UYE65572:UYE65574 VIA65572:VIA65574 VRW65572:VRW65574 WBS65572:WBS65574 WLO65572:WLO65574 WVK65572:WVK65574 C131108:C131110 IY131108:IY131110 SU131108:SU131110 ACQ131108:ACQ131110 AMM131108:AMM131110 AWI131108:AWI131110 BGE131108:BGE131110 BQA131108:BQA131110 BZW131108:BZW131110 CJS131108:CJS131110 CTO131108:CTO131110 DDK131108:DDK131110 DNG131108:DNG131110 DXC131108:DXC131110 EGY131108:EGY131110 EQU131108:EQU131110 FAQ131108:FAQ131110 FKM131108:FKM131110 FUI131108:FUI131110 GEE131108:GEE131110 GOA131108:GOA131110 GXW131108:GXW131110 HHS131108:HHS131110 HRO131108:HRO131110 IBK131108:IBK131110 ILG131108:ILG131110 IVC131108:IVC131110 JEY131108:JEY131110 JOU131108:JOU131110 JYQ131108:JYQ131110 KIM131108:KIM131110 KSI131108:KSI131110 LCE131108:LCE131110 LMA131108:LMA131110 LVW131108:LVW131110 MFS131108:MFS131110 MPO131108:MPO131110 MZK131108:MZK131110 NJG131108:NJG131110 NTC131108:NTC131110 OCY131108:OCY131110 OMU131108:OMU131110 OWQ131108:OWQ131110 PGM131108:PGM131110 PQI131108:PQI131110 QAE131108:QAE131110 QKA131108:QKA131110 QTW131108:QTW131110 RDS131108:RDS131110 RNO131108:RNO131110 RXK131108:RXK131110 SHG131108:SHG131110 SRC131108:SRC131110 TAY131108:TAY131110 TKU131108:TKU131110 TUQ131108:TUQ131110 UEM131108:UEM131110 UOI131108:UOI131110 UYE131108:UYE131110 VIA131108:VIA131110 VRW131108:VRW131110 WBS131108:WBS131110 WLO131108:WLO131110 WVK131108:WVK131110 C196644:C196646 IY196644:IY196646 SU196644:SU196646 ACQ196644:ACQ196646 AMM196644:AMM196646 AWI196644:AWI196646 BGE196644:BGE196646 BQA196644:BQA196646 BZW196644:BZW196646 CJS196644:CJS196646 CTO196644:CTO196646 DDK196644:DDK196646 DNG196644:DNG196646 DXC196644:DXC196646 EGY196644:EGY196646 EQU196644:EQU196646 FAQ196644:FAQ196646 FKM196644:FKM196646 FUI196644:FUI196646 GEE196644:GEE196646 GOA196644:GOA196646 GXW196644:GXW196646 HHS196644:HHS196646 HRO196644:HRO196646 IBK196644:IBK196646 ILG196644:ILG196646 IVC196644:IVC196646 JEY196644:JEY196646 JOU196644:JOU196646 JYQ196644:JYQ196646 KIM196644:KIM196646 KSI196644:KSI196646 LCE196644:LCE196646 LMA196644:LMA196646 LVW196644:LVW196646 MFS196644:MFS196646 MPO196644:MPO196646 MZK196644:MZK196646 NJG196644:NJG196646 NTC196644:NTC196646 OCY196644:OCY196646 OMU196644:OMU196646 OWQ196644:OWQ196646 PGM196644:PGM196646 PQI196644:PQI196646 QAE196644:QAE196646 QKA196644:QKA196646 QTW196644:QTW196646 RDS196644:RDS196646 RNO196644:RNO196646 RXK196644:RXK196646 SHG196644:SHG196646 SRC196644:SRC196646 TAY196644:TAY196646 TKU196644:TKU196646 TUQ196644:TUQ196646 UEM196644:UEM196646 UOI196644:UOI196646 UYE196644:UYE196646 VIA196644:VIA196646 VRW196644:VRW196646 WBS196644:WBS196646 WLO196644:WLO196646 WVK196644:WVK196646 C262180:C262182 IY262180:IY262182 SU262180:SU262182 ACQ262180:ACQ262182 AMM262180:AMM262182 AWI262180:AWI262182 BGE262180:BGE262182 BQA262180:BQA262182 BZW262180:BZW262182 CJS262180:CJS262182 CTO262180:CTO262182 DDK262180:DDK262182 DNG262180:DNG262182 DXC262180:DXC262182 EGY262180:EGY262182 EQU262180:EQU262182 FAQ262180:FAQ262182 FKM262180:FKM262182 FUI262180:FUI262182 GEE262180:GEE262182 GOA262180:GOA262182 GXW262180:GXW262182 HHS262180:HHS262182 HRO262180:HRO262182 IBK262180:IBK262182 ILG262180:ILG262182 IVC262180:IVC262182 JEY262180:JEY262182 JOU262180:JOU262182 JYQ262180:JYQ262182 KIM262180:KIM262182 KSI262180:KSI262182 LCE262180:LCE262182 LMA262180:LMA262182 LVW262180:LVW262182 MFS262180:MFS262182 MPO262180:MPO262182 MZK262180:MZK262182 NJG262180:NJG262182 NTC262180:NTC262182 OCY262180:OCY262182 OMU262180:OMU262182 OWQ262180:OWQ262182 PGM262180:PGM262182 PQI262180:PQI262182 QAE262180:QAE262182 QKA262180:QKA262182 QTW262180:QTW262182 RDS262180:RDS262182 RNO262180:RNO262182 RXK262180:RXK262182 SHG262180:SHG262182 SRC262180:SRC262182 TAY262180:TAY262182 TKU262180:TKU262182 TUQ262180:TUQ262182 UEM262180:UEM262182 UOI262180:UOI262182 UYE262180:UYE262182 VIA262180:VIA262182 VRW262180:VRW262182 WBS262180:WBS262182 WLO262180:WLO262182 WVK262180:WVK262182 C327716:C327718 IY327716:IY327718 SU327716:SU327718 ACQ327716:ACQ327718 AMM327716:AMM327718 AWI327716:AWI327718 BGE327716:BGE327718 BQA327716:BQA327718 BZW327716:BZW327718 CJS327716:CJS327718 CTO327716:CTO327718 DDK327716:DDK327718 DNG327716:DNG327718 DXC327716:DXC327718 EGY327716:EGY327718 EQU327716:EQU327718 FAQ327716:FAQ327718 FKM327716:FKM327718 FUI327716:FUI327718 GEE327716:GEE327718 GOA327716:GOA327718 GXW327716:GXW327718 HHS327716:HHS327718 HRO327716:HRO327718 IBK327716:IBK327718 ILG327716:ILG327718 IVC327716:IVC327718 JEY327716:JEY327718 JOU327716:JOU327718 JYQ327716:JYQ327718 KIM327716:KIM327718 KSI327716:KSI327718 LCE327716:LCE327718 LMA327716:LMA327718 LVW327716:LVW327718 MFS327716:MFS327718 MPO327716:MPO327718 MZK327716:MZK327718 NJG327716:NJG327718 NTC327716:NTC327718 OCY327716:OCY327718 OMU327716:OMU327718 OWQ327716:OWQ327718 PGM327716:PGM327718 PQI327716:PQI327718 QAE327716:QAE327718 QKA327716:QKA327718 QTW327716:QTW327718 RDS327716:RDS327718 RNO327716:RNO327718 RXK327716:RXK327718 SHG327716:SHG327718 SRC327716:SRC327718 TAY327716:TAY327718 TKU327716:TKU327718 TUQ327716:TUQ327718 UEM327716:UEM327718 UOI327716:UOI327718 UYE327716:UYE327718 VIA327716:VIA327718 VRW327716:VRW327718 WBS327716:WBS327718 WLO327716:WLO327718 WVK327716:WVK327718 C393252:C393254 IY393252:IY393254 SU393252:SU393254 ACQ393252:ACQ393254 AMM393252:AMM393254 AWI393252:AWI393254 BGE393252:BGE393254 BQA393252:BQA393254 BZW393252:BZW393254 CJS393252:CJS393254 CTO393252:CTO393254 DDK393252:DDK393254 DNG393252:DNG393254 DXC393252:DXC393254 EGY393252:EGY393254 EQU393252:EQU393254 FAQ393252:FAQ393254 FKM393252:FKM393254 FUI393252:FUI393254 GEE393252:GEE393254 GOA393252:GOA393254 GXW393252:GXW393254 HHS393252:HHS393254 HRO393252:HRO393254 IBK393252:IBK393254 ILG393252:ILG393254 IVC393252:IVC393254 JEY393252:JEY393254 JOU393252:JOU393254 JYQ393252:JYQ393254 KIM393252:KIM393254 KSI393252:KSI393254 LCE393252:LCE393254 LMA393252:LMA393254 LVW393252:LVW393254 MFS393252:MFS393254 MPO393252:MPO393254 MZK393252:MZK393254 NJG393252:NJG393254 NTC393252:NTC393254 OCY393252:OCY393254 OMU393252:OMU393254 OWQ393252:OWQ393254 PGM393252:PGM393254 PQI393252:PQI393254 QAE393252:QAE393254 QKA393252:QKA393254 QTW393252:QTW393254 RDS393252:RDS393254 RNO393252:RNO393254 RXK393252:RXK393254 SHG393252:SHG393254 SRC393252:SRC393254 TAY393252:TAY393254 TKU393252:TKU393254 TUQ393252:TUQ393254 UEM393252:UEM393254 UOI393252:UOI393254 UYE393252:UYE393254 VIA393252:VIA393254 VRW393252:VRW393254 WBS393252:WBS393254 WLO393252:WLO393254 WVK393252:WVK393254 C458788:C458790 IY458788:IY458790 SU458788:SU458790 ACQ458788:ACQ458790 AMM458788:AMM458790 AWI458788:AWI458790 BGE458788:BGE458790 BQA458788:BQA458790 BZW458788:BZW458790 CJS458788:CJS458790 CTO458788:CTO458790 DDK458788:DDK458790 DNG458788:DNG458790 DXC458788:DXC458790 EGY458788:EGY458790 EQU458788:EQU458790 FAQ458788:FAQ458790 FKM458788:FKM458790 FUI458788:FUI458790 GEE458788:GEE458790 GOA458788:GOA458790 GXW458788:GXW458790 HHS458788:HHS458790 HRO458788:HRO458790 IBK458788:IBK458790 ILG458788:ILG458790 IVC458788:IVC458790 JEY458788:JEY458790 JOU458788:JOU458790 JYQ458788:JYQ458790 KIM458788:KIM458790 KSI458788:KSI458790 LCE458788:LCE458790 LMA458788:LMA458790 LVW458788:LVW458790 MFS458788:MFS458790 MPO458788:MPO458790 MZK458788:MZK458790 NJG458788:NJG458790 NTC458788:NTC458790 OCY458788:OCY458790 OMU458788:OMU458790 OWQ458788:OWQ458790 PGM458788:PGM458790 PQI458788:PQI458790 QAE458788:QAE458790 QKA458788:QKA458790 QTW458788:QTW458790 RDS458788:RDS458790 RNO458788:RNO458790 RXK458788:RXK458790 SHG458788:SHG458790 SRC458788:SRC458790 TAY458788:TAY458790 TKU458788:TKU458790 TUQ458788:TUQ458790 UEM458788:UEM458790 UOI458788:UOI458790 UYE458788:UYE458790 VIA458788:VIA458790 VRW458788:VRW458790 WBS458788:WBS458790 WLO458788:WLO458790 WVK458788:WVK458790 C524324:C524326 IY524324:IY524326 SU524324:SU524326 ACQ524324:ACQ524326 AMM524324:AMM524326 AWI524324:AWI524326 BGE524324:BGE524326 BQA524324:BQA524326 BZW524324:BZW524326 CJS524324:CJS524326 CTO524324:CTO524326 DDK524324:DDK524326 DNG524324:DNG524326 DXC524324:DXC524326 EGY524324:EGY524326 EQU524324:EQU524326 FAQ524324:FAQ524326 FKM524324:FKM524326 FUI524324:FUI524326 GEE524324:GEE524326 GOA524324:GOA524326 GXW524324:GXW524326 HHS524324:HHS524326 HRO524324:HRO524326 IBK524324:IBK524326 ILG524324:ILG524326 IVC524324:IVC524326 JEY524324:JEY524326 JOU524324:JOU524326 JYQ524324:JYQ524326 KIM524324:KIM524326 KSI524324:KSI524326 LCE524324:LCE524326 LMA524324:LMA524326 LVW524324:LVW524326 MFS524324:MFS524326 MPO524324:MPO524326 MZK524324:MZK524326 NJG524324:NJG524326 NTC524324:NTC524326 OCY524324:OCY524326 OMU524324:OMU524326 OWQ524324:OWQ524326 PGM524324:PGM524326 PQI524324:PQI524326 QAE524324:QAE524326 QKA524324:QKA524326 QTW524324:QTW524326 RDS524324:RDS524326 RNO524324:RNO524326 RXK524324:RXK524326 SHG524324:SHG524326 SRC524324:SRC524326 TAY524324:TAY524326 TKU524324:TKU524326 TUQ524324:TUQ524326 UEM524324:UEM524326 UOI524324:UOI524326 UYE524324:UYE524326 VIA524324:VIA524326 VRW524324:VRW524326 WBS524324:WBS524326 WLO524324:WLO524326 WVK524324:WVK524326 C589860:C589862 IY589860:IY589862 SU589860:SU589862 ACQ589860:ACQ589862 AMM589860:AMM589862 AWI589860:AWI589862 BGE589860:BGE589862 BQA589860:BQA589862 BZW589860:BZW589862 CJS589860:CJS589862 CTO589860:CTO589862 DDK589860:DDK589862 DNG589860:DNG589862 DXC589860:DXC589862 EGY589860:EGY589862 EQU589860:EQU589862 FAQ589860:FAQ589862 FKM589860:FKM589862 FUI589860:FUI589862 GEE589860:GEE589862 GOA589860:GOA589862 GXW589860:GXW589862 HHS589860:HHS589862 HRO589860:HRO589862 IBK589860:IBK589862 ILG589860:ILG589862 IVC589860:IVC589862 JEY589860:JEY589862 JOU589860:JOU589862 JYQ589860:JYQ589862 KIM589860:KIM589862 KSI589860:KSI589862 LCE589860:LCE589862 LMA589860:LMA589862 LVW589860:LVW589862 MFS589860:MFS589862 MPO589860:MPO589862 MZK589860:MZK589862 NJG589860:NJG589862 NTC589860:NTC589862 OCY589860:OCY589862 OMU589860:OMU589862 OWQ589860:OWQ589862 PGM589860:PGM589862 PQI589860:PQI589862 QAE589860:QAE589862 QKA589860:QKA589862 QTW589860:QTW589862 RDS589860:RDS589862 RNO589860:RNO589862 RXK589860:RXK589862 SHG589860:SHG589862 SRC589860:SRC589862 TAY589860:TAY589862 TKU589860:TKU589862 TUQ589860:TUQ589862 UEM589860:UEM589862 UOI589860:UOI589862 UYE589860:UYE589862 VIA589860:VIA589862 VRW589860:VRW589862 WBS589860:WBS589862 WLO589860:WLO589862 WVK589860:WVK589862 C655396:C655398 IY655396:IY655398 SU655396:SU655398 ACQ655396:ACQ655398 AMM655396:AMM655398 AWI655396:AWI655398 BGE655396:BGE655398 BQA655396:BQA655398 BZW655396:BZW655398 CJS655396:CJS655398 CTO655396:CTO655398 DDK655396:DDK655398 DNG655396:DNG655398 DXC655396:DXC655398 EGY655396:EGY655398 EQU655396:EQU655398 FAQ655396:FAQ655398 FKM655396:FKM655398 FUI655396:FUI655398 GEE655396:GEE655398 GOA655396:GOA655398 GXW655396:GXW655398 HHS655396:HHS655398 HRO655396:HRO655398 IBK655396:IBK655398 ILG655396:ILG655398 IVC655396:IVC655398 JEY655396:JEY655398 JOU655396:JOU655398 JYQ655396:JYQ655398 KIM655396:KIM655398 KSI655396:KSI655398 LCE655396:LCE655398 LMA655396:LMA655398 LVW655396:LVW655398 MFS655396:MFS655398 MPO655396:MPO655398 MZK655396:MZK655398 NJG655396:NJG655398 NTC655396:NTC655398 OCY655396:OCY655398 OMU655396:OMU655398 OWQ655396:OWQ655398 PGM655396:PGM655398 PQI655396:PQI655398 QAE655396:QAE655398 QKA655396:QKA655398 QTW655396:QTW655398 RDS655396:RDS655398 RNO655396:RNO655398 RXK655396:RXK655398 SHG655396:SHG655398 SRC655396:SRC655398 TAY655396:TAY655398 TKU655396:TKU655398 TUQ655396:TUQ655398 UEM655396:UEM655398 UOI655396:UOI655398 UYE655396:UYE655398 VIA655396:VIA655398 VRW655396:VRW655398 WBS655396:WBS655398 WLO655396:WLO655398 WVK655396:WVK655398 C720932:C720934 IY720932:IY720934 SU720932:SU720934 ACQ720932:ACQ720934 AMM720932:AMM720934 AWI720932:AWI720934 BGE720932:BGE720934 BQA720932:BQA720934 BZW720932:BZW720934 CJS720932:CJS720934 CTO720932:CTO720934 DDK720932:DDK720934 DNG720932:DNG720934 DXC720932:DXC720934 EGY720932:EGY720934 EQU720932:EQU720934 FAQ720932:FAQ720934 FKM720932:FKM720934 FUI720932:FUI720934 GEE720932:GEE720934 GOA720932:GOA720934 GXW720932:GXW720934 HHS720932:HHS720934 HRO720932:HRO720934 IBK720932:IBK720934 ILG720932:ILG720934 IVC720932:IVC720934 JEY720932:JEY720934 JOU720932:JOU720934 JYQ720932:JYQ720934 KIM720932:KIM720934 KSI720932:KSI720934 LCE720932:LCE720934 LMA720932:LMA720934 LVW720932:LVW720934 MFS720932:MFS720934 MPO720932:MPO720934 MZK720932:MZK720934 NJG720932:NJG720934 NTC720932:NTC720934 OCY720932:OCY720934 OMU720932:OMU720934 OWQ720932:OWQ720934 PGM720932:PGM720934 PQI720932:PQI720934 QAE720932:QAE720934 QKA720932:QKA720934 QTW720932:QTW720934 RDS720932:RDS720934 RNO720932:RNO720934 RXK720932:RXK720934 SHG720932:SHG720934 SRC720932:SRC720934 TAY720932:TAY720934 TKU720932:TKU720934 TUQ720932:TUQ720934 UEM720932:UEM720934 UOI720932:UOI720934 UYE720932:UYE720934 VIA720932:VIA720934 VRW720932:VRW720934 WBS720932:WBS720934 WLO720932:WLO720934 WVK720932:WVK720934 C786468:C786470 IY786468:IY786470 SU786468:SU786470 ACQ786468:ACQ786470 AMM786468:AMM786470 AWI786468:AWI786470 BGE786468:BGE786470 BQA786468:BQA786470 BZW786468:BZW786470 CJS786468:CJS786470 CTO786468:CTO786470 DDK786468:DDK786470 DNG786468:DNG786470 DXC786468:DXC786470 EGY786468:EGY786470 EQU786468:EQU786470 FAQ786468:FAQ786470 FKM786468:FKM786470 FUI786468:FUI786470 GEE786468:GEE786470 GOA786468:GOA786470 GXW786468:GXW786470 HHS786468:HHS786470 HRO786468:HRO786470 IBK786468:IBK786470 ILG786468:ILG786470 IVC786468:IVC786470 JEY786468:JEY786470 JOU786468:JOU786470 JYQ786468:JYQ786470 KIM786468:KIM786470 KSI786468:KSI786470 LCE786468:LCE786470 LMA786468:LMA786470 LVW786468:LVW786470 MFS786468:MFS786470 MPO786468:MPO786470 MZK786468:MZK786470 NJG786468:NJG786470 NTC786468:NTC786470 OCY786468:OCY786470 OMU786468:OMU786470 OWQ786468:OWQ786470 PGM786468:PGM786470 PQI786468:PQI786470 QAE786468:QAE786470 QKA786468:QKA786470 QTW786468:QTW786470 RDS786468:RDS786470 RNO786468:RNO786470 RXK786468:RXK786470 SHG786468:SHG786470 SRC786468:SRC786470 TAY786468:TAY786470 TKU786468:TKU786470 TUQ786468:TUQ786470 UEM786468:UEM786470 UOI786468:UOI786470 UYE786468:UYE786470 VIA786468:VIA786470 VRW786468:VRW786470 WBS786468:WBS786470 WLO786468:WLO786470 WVK786468:WVK786470 C852004:C852006 IY852004:IY852006 SU852004:SU852006 ACQ852004:ACQ852006 AMM852004:AMM852006 AWI852004:AWI852006 BGE852004:BGE852006 BQA852004:BQA852006 BZW852004:BZW852006 CJS852004:CJS852006 CTO852004:CTO852006 DDK852004:DDK852006 DNG852004:DNG852006 DXC852004:DXC852006 EGY852004:EGY852006 EQU852004:EQU852006 FAQ852004:FAQ852006 FKM852004:FKM852006 FUI852004:FUI852006 GEE852004:GEE852006 GOA852004:GOA852006 GXW852004:GXW852006 HHS852004:HHS852006 HRO852004:HRO852006 IBK852004:IBK852006 ILG852004:ILG852006 IVC852004:IVC852006 JEY852004:JEY852006 JOU852004:JOU852006 JYQ852004:JYQ852006 KIM852004:KIM852006 KSI852004:KSI852006 LCE852004:LCE852006 LMA852004:LMA852006 LVW852004:LVW852006 MFS852004:MFS852006 MPO852004:MPO852006 MZK852004:MZK852006 NJG852004:NJG852006 NTC852004:NTC852006 OCY852004:OCY852006 OMU852004:OMU852006 OWQ852004:OWQ852006 PGM852004:PGM852006 PQI852004:PQI852006 QAE852004:QAE852006 QKA852004:QKA852006 QTW852004:QTW852006 RDS852004:RDS852006 RNO852004:RNO852006 RXK852004:RXK852006 SHG852004:SHG852006 SRC852004:SRC852006 TAY852004:TAY852006 TKU852004:TKU852006 TUQ852004:TUQ852006 UEM852004:UEM852006 UOI852004:UOI852006 UYE852004:UYE852006 VIA852004:VIA852006 VRW852004:VRW852006 WBS852004:WBS852006 WLO852004:WLO852006 WVK852004:WVK852006 C917540:C917542 IY917540:IY917542 SU917540:SU917542 ACQ917540:ACQ917542 AMM917540:AMM917542 AWI917540:AWI917542 BGE917540:BGE917542 BQA917540:BQA917542 BZW917540:BZW917542 CJS917540:CJS917542 CTO917540:CTO917542 DDK917540:DDK917542 DNG917540:DNG917542 DXC917540:DXC917542 EGY917540:EGY917542 EQU917540:EQU917542 FAQ917540:FAQ917542 FKM917540:FKM917542 FUI917540:FUI917542 GEE917540:GEE917542 GOA917540:GOA917542 GXW917540:GXW917542 HHS917540:HHS917542 HRO917540:HRO917542 IBK917540:IBK917542 ILG917540:ILG917542 IVC917540:IVC917542 JEY917540:JEY917542 JOU917540:JOU917542 JYQ917540:JYQ917542 KIM917540:KIM917542 KSI917540:KSI917542 LCE917540:LCE917542 LMA917540:LMA917542 LVW917540:LVW917542 MFS917540:MFS917542 MPO917540:MPO917542 MZK917540:MZK917542 NJG917540:NJG917542 NTC917540:NTC917542 OCY917540:OCY917542 OMU917540:OMU917542 OWQ917540:OWQ917542 PGM917540:PGM917542 PQI917540:PQI917542 QAE917540:QAE917542 QKA917540:QKA917542 QTW917540:QTW917542 RDS917540:RDS917542 RNO917540:RNO917542 RXK917540:RXK917542 SHG917540:SHG917542 SRC917540:SRC917542 TAY917540:TAY917542 TKU917540:TKU917542 TUQ917540:TUQ917542 UEM917540:UEM917542 UOI917540:UOI917542 UYE917540:UYE917542 VIA917540:VIA917542 VRW917540:VRW917542 WBS917540:WBS917542 WLO917540:WLO917542 WVK917540:WVK917542 C983076:C983078 IY983076:IY983078 SU983076:SU983078 ACQ983076:ACQ983078 AMM983076:AMM983078 AWI983076:AWI983078 BGE983076:BGE983078 BQA983076:BQA983078 BZW983076:BZW983078 CJS983076:CJS983078 CTO983076:CTO983078 DDK983076:DDK983078 DNG983076:DNG983078 DXC983076:DXC983078 EGY983076:EGY983078 EQU983076:EQU983078 FAQ983076:FAQ983078 FKM983076:FKM983078 FUI983076:FUI983078 GEE983076:GEE983078 GOA983076:GOA983078 GXW983076:GXW983078 HHS983076:HHS983078 HRO983076:HRO983078 IBK983076:IBK983078 ILG983076:ILG983078 IVC983076:IVC983078 JEY983076:JEY983078 JOU983076:JOU983078 JYQ983076:JYQ983078 KIM983076:KIM983078 KSI983076:KSI983078 LCE983076:LCE983078 LMA983076:LMA983078 LVW983076:LVW983078 MFS983076:MFS983078 MPO983076:MPO983078 MZK983076:MZK983078 NJG983076:NJG983078 NTC983076:NTC983078 OCY983076:OCY983078 OMU983076:OMU983078 OWQ983076:OWQ983078 PGM983076:PGM983078 PQI983076:PQI983078 QAE983076:QAE983078 QKA983076:QKA983078 QTW983076:QTW983078 RDS983076:RDS983078 RNO983076:RNO983078 RXK983076:RXK983078 SHG983076:SHG983078 SRC983076:SRC983078 TAY983076:TAY983078 TKU983076:TKU983078 TUQ983076:TUQ983078 UEM983076:UEM983078 UOI983076:UOI983078 UYE983076:UYE983078 VIA983076:VIA983078 VRW983076:VRW983078 WBS983076:WBS983078 WLO983076:WLO983078 WVK983076:WVK983078 C28:C32 IY28:IY32 SU28:SU32 ACQ28:ACQ32 AMM28:AMM32 AWI28:AWI32 BGE28:BGE32 BQA28:BQA32 BZW28:BZW32 CJS28:CJS32 CTO28:CTO32 DDK28:DDK32 DNG28:DNG32 DXC28:DXC32 EGY28:EGY32 EQU28:EQU32 FAQ28:FAQ32 FKM28:FKM32 FUI28:FUI32 GEE28:GEE32 GOA28:GOA32 GXW28:GXW32 HHS28:HHS32 HRO28:HRO32 IBK28:IBK32 ILG28:ILG32 IVC28:IVC32 JEY28:JEY32 JOU28:JOU32 JYQ28:JYQ32 KIM28:KIM32 KSI28:KSI32 LCE28:LCE32 LMA28:LMA32 LVW28:LVW32 MFS28:MFS32 MPO28:MPO32 MZK28:MZK32 NJG28:NJG32 NTC28:NTC32 OCY28:OCY32 OMU28:OMU32 OWQ28:OWQ32 PGM28:PGM32 PQI28:PQI32 QAE28:QAE32 QKA28:QKA32 QTW28:QTW32 RDS28:RDS32 RNO28:RNO32 RXK28:RXK32 SHG28:SHG32 SRC28:SRC32 TAY28:TAY32 TKU28:TKU32 TUQ28:TUQ32 UEM28:UEM32 UOI28:UOI32 UYE28:UYE32 VIA28:VIA32 VRW28:VRW32 WBS28:WBS32 WLO28:WLO32 WVK28:WVK32 C65565:C65569 IY65565:IY65569 SU65565:SU65569 ACQ65565:ACQ65569 AMM65565:AMM65569 AWI65565:AWI65569 BGE65565:BGE65569 BQA65565:BQA65569 BZW65565:BZW65569 CJS65565:CJS65569 CTO65565:CTO65569 DDK65565:DDK65569 DNG65565:DNG65569 DXC65565:DXC65569 EGY65565:EGY65569 EQU65565:EQU65569 FAQ65565:FAQ65569 FKM65565:FKM65569 FUI65565:FUI65569 GEE65565:GEE65569 GOA65565:GOA65569 GXW65565:GXW65569 HHS65565:HHS65569 HRO65565:HRO65569 IBK65565:IBK65569 ILG65565:ILG65569 IVC65565:IVC65569 JEY65565:JEY65569 JOU65565:JOU65569 JYQ65565:JYQ65569 KIM65565:KIM65569 KSI65565:KSI65569 LCE65565:LCE65569 LMA65565:LMA65569 LVW65565:LVW65569 MFS65565:MFS65569 MPO65565:MPO65569 MZK65565:MZK65569 NJG65565:NJG65569 NTC65565:NTC65569 OCY65565:OCY65569 OMU65565:OMU65569 OWQ65565:OWQ65569 PGM65565:PGM65569 PQI65565:PQI65569 QAE65565:QAE65569 QKA65565:QKA65569 QTW65565:QTW65569 RDS65565:RDS65569 RNO65565:RNO65569 RXK65565:RXK65569 SHG65565:SHG65569 SRC65565:SRC65569 TAY65565:TAY65569 TKU65565:TKU65569 TUQ65565:TUQ65569 UEM65565:UEM65569 UOI65565:UOI65569 UYE65565:UYE65569 VIA65565:VIA65569 VRW65565:VRW65569 WBS65565:WBS65569 WLO65565:WLO65569 WVK65565:WVK65569 C131101:C131105 IY131101:IY131105 SU131101:SU131105 ACQ131101:ACQ131105 AMM131101:AMM131105 AWI131101:AWI131105 BGE131101:BGE131105 BQA131101:BQA131105 BZW131101:BZW131105 CJS131101:CJS131105 CTO131101:CTO131105 DDK131101:DDK131105 DNG131101:DNG131105 DXC131101:DXC131105 EGY131101:EGY131105 EQU131101:EQU131105 FAQ131101:FAQ131105 FKM131101:FKM131105 FUI131101:FUI131105 GEE131101:GEE131105 GOA131101:GOA131105 GXW131101:GXW131105 HHS131101:HHS131105 HRO131101:HRO131105 IBK131101:IBK131105 ILG131101:ILG131105 IVC131101:IVC131105 JEY131101:JEY131105 JOU131101:JOU131105 JYQ131101:JYQ131105 KIM131101:KIM131105 KSI131101:KSI131105 LCE131101:LCE131105 LMA131101:LMA131105 LVW131101:LVW131105 MFS131101:MFS131105 MPO131101:MPO131105 MZK131101:MZK131105 NJG131101:NJG131105 NTC131101:NTC131105 OCY131101:OCY131105 OMU131101:OMU131105 OWQ131101:OWQ131105 PGM131101:PGM131105 PQI131101:PQI131105 QAE131101:QAE131105 QKA131101:QKA131105 QTW131101:QTW131105 RDS131101:RDS131105 RNO131101:RNO131105 RXK131101:RXK131105 SHG131101:SHG131105 SRC131101:SRC131105 TAY131101:TAY131105 TKU131101:TKU131105 TUQ131101:TUQ131105 UEM131101:UEM131105 UOI131101:UOI131105 UYE131101:UYE131105 VIA131101:VIA131105 VRW131101:VRW131105 WBS131101:WBS131105 WLO131101:WLO131105 WVK131101:WVK131105 C196637:C196641 IY196637:IY196641 SU196637:SU196641 ACQ196637:ACQ196641 AMM196637:AMM196641 AWI196637:AWI196641 BGE196637:BGE196641 BQA196637:BQA196641 BZW196637:BZW196641 CJS196637:CJS196641 CTO196637:CTO196641 DDK196637:DDK196641 DNG196637:DNG196641 DXC196637:DXC196641 EGY196637:EGY196641 EQU196637:EQU196641 FAQ196637:FAQ196641 FKM196637:FKM196641 FUI196637:FUI196641 GEE196637:GEE196641 GOA196637:GOA196641 GXW196637:GXW196641 HHS196637:HHS196641 HRO196637:HRO196641 IBK196637:IBK196641 ILG196637:ILG196641 IVC196637:IVC196641 JEY196637:JEY196641 JOU196637:JOU196641 JYQ196637:JYQ196641 KIM196637:KIM196641 KSI196637:KSI196641 LCE196637:LCE196641 LMA196637:LMA196641 LVW196637:LVW196641 MFS196637:MFS196641 MPO196637:MPO196641 MZK196637:MZK196641 NJG196637:NJG196641 NTC196637:NTC196641 OCY196637:OCY196641 OMU196637:OMU196641 OWQ196637:OWQ196641 PGM196637:PGM196641 PQI196637:PQI196641 QAE196637:QAE196641 QKA196637:QKA196641 QTW196637:QTW196641 RDS196637:RDS196641 RNO196637:RNO196641 RXK196637:RXK196641 SHG196637:SHG196641 SRC196637:SRC196641 TAY196637:TAY196641 TKU196637:TKU196641 TUQ196637:TUQ196641 UEM196637:UEM196641 UOI196637:UOI196641 UYE196637:UYE196641 VIA196637:VIA196641 VRW196637:VRW196641 WBS196637:WBS196641 WLO196637:WLO196641 WVK196637:WVK196641 C262173:C262177 IY262173:IY262177 SU262173:SU262177 ACQ262173:ACQ262177 AMM262173:AMM262177 AWI262173:AWI262177 BGE262173:BGE262177 BQA262173:BQA262177 BZW262173:BZW262177 CJS262173:CJS262177 CTO262173:CTO262177 DDK262173:DDK262177 DNG262173:DNG262177 DXC262173:DXC262177 EGY262173:EGY262177 EQU262173:EQU262177 FAQ262173:FAQ262177 FKM262173:FKM262177 FUI262173:FUI262177 GEE262173:GEE262177 GOA262173:GOA262177 GXW262173:GXW262177 HHS262173:HHS262177 HRO262173:HRO262177 IBK262173:IBK262177 ILG262173:ILG262177 IVC262173:IVC262177 JEY262173:JEY262177 JOU262173:JOU262177 JYQ262173:JYQ262177 KIM262173:KIM262177 KSI262173:KSI262177 LCE262173:LCE262177 LMA262173:LMA262177 LVW262173:LVW262177 MFS262173:MFS262177 MPO262173:MPO262177 MZK262173:MZK262177 NJG262173:NJG262177 NTC262173:NTC262177 OCY262173:OCY262177 OMU262173:OMU262177 OWQ262173:OWQ262177 PGM262173:PGM262177 PQI262173:PQI262177 QAE262173:QAE262177 QKA262173:QKA262177 QTW262173:QTW262177 RDS262173:RDS262177 RNO262173:RNO262177 RXK262173:RXK262177 SHG262173:SHG262177 SRC262173:SRC262177 TAY262173:TAY262177 TKU262173:TKU262177 TUQ262173:TUQ262177 UEM262173:UEM262177 UOI262173:UOI262177 UYE262173:UYE262177 VIA262173:VIA262177 VRW262173:VRW262177 WBS262173:WBS262177 WLO262173:WLO262177 WVK262173:WVK262177 C327709:C327713 IY327709:IY327713 SU327709:SU327713 ACQ327709:ACQ327713 AMM327709:AMM327713 AWI327709:AWI327713 BGE327709:BGE327713 BQA327709:BQA327713 BZW327709:BZW327713 CJS327709:CJS327713 CTO327709:CTO327713 DDK327709:DDK327713 DNG327709:DNG327713 DXC327709:DXC327713 EGY327709:EGY327713 EQU327709:EQU327713 FAQ327709:FAQ327713 FKM327709:FKM327713 FUI327709:FUI327713 GEE327709:GEE327713 GOA327709:GOA327713 GXW327709:GXW327713 HHS327709:HHS327713 HRO327709:HRO327713 IBK327709:IBK327713 ILG327709:ILG327713 IVC327709:IVC327713 JEY327709:JEY327713 JOU327709:JOU327713 JYQ327709:JYQ327713 KIM327709:KIM327713 KSI327709:KSI327713 LCE327709:LCE327713 LMA327709:LMA327713 LVW327709:LVW327713 MFS327709:MFS327713 MPO327709:MPO327713 MZK327709:MZK327713 NJG327709:NJG327713 NTC327709:NTC327713 OCY327709:OCY327713 OMU327709:OMU327713 OWQ327709:OWQ327713 PGM327709:PGM327713 PQI327709:PQI327713 QAE327709:QAE327713 QKA327709:QKA327713 QTW327709:QTW327713 RDS327709:RDS327713 RNO327709:RNO327713 RXK327709:RXK327713 SHG327709:SHG327713 SRC327709:SRC327713 TAY327709:TAY327713 TKU327709:TKU327713 TUQ327709:TUQ327713 UEM327709:UEM327713 UOI327709:UOI327713 UYE327709:UYE327713 VIA327709:VIA327713 VRW327709:VRW327713 WBS327709:WBS327713 WLO327709:WLO327713 WVK327709:WVK327713 C393245:C393249 IY393245:IY393249 SU393245:SU393249 ACQ393245:ACQ393249 AMM393245:AMM393249 AWI393245:AWI393249 BGE393245:BGE393249 BQA393245:BQA393249 BZW393245:BZW393249 CJS393245:CJS393249 CTO393245:CTO393249 DDK393245:DDK393249 DNG393245:DNG393249 DXC393245:DXC393249 EGY393245:EGY393249 EQU393245:EQU393249 FAQ393245:FAQ393249 FKM393245:FKM393249 FUI393245:FUI393249 GEE393245:GEE393249 GOA393245:GOA393249 GXW393245:GXW393249 HHS393245:HHS393249 HRO393245:HRO393249 IBK393245:IBK393249 ILG393245:ILG393249 IVC393245:IVC393249 JEY393245:JEY393249 JOU393245:JOU393249 JYQ393245:JYQ393249 KIM393245:KIM393249 KSI393245:KSI393249 LCE393245:LCE393249 LMA393245:LMA393249 LVW393245:LVW393249 MFS393245:MFS393249 MPO393245:MPO393249 MZK393245:MZK393249 NJG393245:NJG393249 NTC393245:NTC393249 OCY393245:OCY393249 OMU393245:OMU393249 OWQ393245:OWQ393249 PGM393245:PGM393249 PQI393245:PQI393249 QAE393245:QAE393249 QKA393245:QKA393249 QTW393245:QTW393249 RDS393245:RDS393249 RNO393245:RNO393249 RXK393245:RXK393249 SHG393245:SHG393249 SRC393245:SRC393249 TAY393245:TAY393249 TKU393245:TKU393249 TUQ393245:TUQ393249 UEM393245:UEM393249 UOI393245:UOI393249 UYE393245:UYE393249 VIA393245:VIA393249 VRW393245:VRW393249 WBS393245:WBS393249 WLO393245:WLO393249 WVK393245:WVK393249 C458781:C458785 IY458781:IY458785 SU458781:SU458785 ACQ458781:ACQ458785 AMM458781:AMM458785 AWI458781:AWI458785 BGE458781:BGE458785 BQA458781:BQA458785 BZW458781:BZW458785 CJS458781:CJS458785 CTO458781:CTO458785 DDK458781:DDK458785 DNG458781:DNG458785 DXC458781:DXC458785 EGY458781:EGY458785 EQU458781:EQU458785 FAQ458781:FAQ458785 FKM458781:FKM458785 FUI458781:FUI458785 GEE458781:GEE458785 GOA458781:GOA458785 GXW458781:GXW458785 HHS458781:HHS458785 HRO458781:HRO458785 IBK458781:IBK458785 ILG458781:ILG458785 IVC458781:IVC458785 JEY458781:JEY458785 JOU458781:JOU458785 JYQ458781:JYQ458785 KIM458781:KIM458785 KSI458781:KSI458785 LCE458781:LCE458785 LMA458781:LMA458785 LVW458781:LVW458785 MFS458781:MFS458785 MPO458781:MPO458785 MZK458781:MZK458785 NJG458781:NJG458785 NTC458781:NTC458785 OCY458781:OCY458785 OMU458781:OMU458785 OWQ458781:OWQ458785 PGM458781:PGM458785 PQI458781:PQI458785 QAE458781:QAE458785 QKA458781:QKA458785 QTW458781:QTW458785 RDS458781:RDS458785 RNO458781:RNO458785 RXK458781:RXK458785 SHG458781:SHG458785 SRC458781:SRC458785 TAY458781:TAY458785 TKU458781:TKU458785 TUQ458781:TUQ458785 UEM458781:UEM458785 UOI458781:UOI458785 UYE458781:UYE458785 VIA458781:VIA458785 VRW458781:VRW458785 WBS458781:WBS458785 WLO458781:WLO458785 WVK458781:WVK458785 C524317:C524321 IY524317:IY524321 SU524317:SU524321 ACQ524317:ACQ524321 AMM524317:AMM524321 AWI524317:AWI524321 BGE524317:BGE524321 BQA524317:BQA524321 BZW524317:BZW524321 CJS524317:CJS524321 CTO524317:CTO524321 DDK524317:DDK524321 DNG524317:DNG524321 DXC524317:DXC524321 EGY524317:EGY524321 EQU524317:EQU524321 FAQ524317:FAQ524321 FKM524317:FKM524321 FUI524317:FUI524321 GEE524317:GEE524321 GOA524317:GOA524321 GXW524317:GXW524321 HHS524317:HHS524321 HRO524317:HRO524321 IBK524317:IBK524321 ILG524317:ILG524321 IVC524317:IVC524321 JEY524317:JEY524321 JOU524317:JOU524321 JYQ524317:JYQ524321 KIM524317:KIM524321 KSI524317:KSI524321 LCE524317:LCE524321 LMA524317:LMA524321 LVW524317:LVW524321 MFS524317:MFS524321 MPO524317:MPO524321 MZK524317:MZK524321 NJG524317:NJG524321 NTC524317:NTC524321 OCY524317:OCY524321 OMU524317:OMU524321 OWQ524317:OWQ524321 PGM524317:PGM524321 PQI524317:PQI524321 QAE524317:QAE524321 QKA524317:QKA524321 QTW524317:QTW524321 RDS524317:RDS524321 RNO524317:RNO524321 RXK524317:RXK524321 SHG524317:SHG524321 SRC524317:SRC524321 TAY524317:TAY524321 TKU524317:TKU524321 TUQ524317:TUQ524321 UEM524317:UEM524321 UOI524317:UOI524321 UYE524317:UYE524321 VIA524317:VIA524321 VRW524317:VRW524321 WBS524317:WBS524321 WLO524317:WLO524321 WVK524317:WVK524321 C589853:C589857 IY589853:IY589857 SU589853:SU589857 ACQ589853:ACQ589857 AMM589853:AMM589857 AWI589853:AWI589857 BGE589853:BGE589857 BQA589853:BQA589857 BZW589853:BZW589857 CJS589853:CJS589857 CTO589853:CTO589857 DDK589853:DDK589857 DNG589853:DNG589857 DXC589853:DXC589857 EGY589853:EGY589857 EQU589853:EQU589857 FAQ589853:FAQ589857 FKM589853:FKM589857 FUI589853:FUI589857 GEE589853:GEE589857 GOA589853:GOA589857 GXW589853:GXW589857 HHS589853:HHS589857 HRO589853:HRO589857 IBK589853:IBK589857 ILG589853:ILG589857 IVC589853:IVC589857 JEY589853:JEY589857 JOU589853:JOU589857 JYQ589853:JYQ589857 KIM589853:KIM589857 KSI589853:KSI589857 LCE589853:LCE589857 LMA589853:LMA589857 LVW589853:LVW589857 MFS589853:MFS589857 MPO589853:MPO589857 MZK589853:MZK589857 NJG589853:NJG589857 NTC589853:NTC589857 OCY589853:OCY589857 OMU589853:OMU589857 OWQ589853:OWQ589857 PGM589853:PGM589857 PQI589853:PQI589857 QAE589853:QAE589857 QKA589853:QKA589857 QTW589853:QTW589857 RDS589853:RDS589857 RNO589853:RNO589857 RXK589853:RXK589857 SHG589853:SHG589857 SRC589853:SRC589857 TAY589853:TAY589857 TKU589853:TKU589857 TUQ589853:TUQ589857 UEM589853:UEM589857 UOI589853:UOI589857 UYE589853:UYE589857 VIA589853:VIA589857 VRW589853:VRW589857 WBS589853:WBS589857 WLO589853:WLO589857 WVK589853:WVK589857 C655389:C655393 IY655389:IY655393 SU655389:SU655393 ACQ655389:ACQ655393 AMM655389:AMM655393 AWI655389:AWI655393 BGE655389:BGE655393 BQA655389:BQA655393 BZW655389:BZW655393 CJS655389:CJS655393 CTO655389:CTO655393 DDK655389:DDK655393 DNG655389:DNG655393 DXC655389:DXC655393 EGY655389:EGY655393 EQU655389:EQU655393 FAQ655389:FAQ655393 FKM655389:FKM655393 FUI655389:FUI655393 GEE655389:GEE655393 GOA655389:GOA655393 GXW655389:GXW655393 HHS655389:HHS655393 HRO655389:HRO655393 IBK655389:IBK655393 ILG655389:ILG655393 IVC655389:IVC655393 JEY655389:JEY655393 JOU655389:JOU655393 JYQ655389:JYQ655393 KIM655389:KIM655393 KSI655389:KSI655393 LCE655389:LCE655393 LMA655389:LMA655393 LVW655389:LVW655393 MFS655389:MFS655393 MPO655389:MPO655393 MZK655389:MZK655393 NJG655389:NJG655393 NTC655389:NTC655393 OCY655389:OCY655393 OMU655389:OMU655393 OWQ655389:OWQ655393 PGM655389:PGM655393 PQI655389:PQI655393 QAE655389:QAE655393 QKA655389:QKA655393 QTW655389:QTW655393 RDS655389:RDS655393 RNO655389:RNO655393 RXK655389:RXK655393 SHG655389:SHG655393 SRC655389:SRC655393 TAY655389:TAY655393 TKU655389:TKU655393 TUQ655389:TUQ655393 UEM655389:UEM655393 UOI655389:UOI655393 UYE655389:UYE655393 VIA655389:VIA655393 VRW655389:VRW655393 WBS655389:WBS655393 WLO655389:WLO655393 WVK655389:WVK655393 C720925:C720929 IY720925:IY720929 SU720925:SU720929 ACQ720925:ACQ720929 AMM720925:AMM720929 AWI720925:AWI720929 BGE720925:BGE720929 BQA720925:BQA720929 BZW720925:BZW720929 CJS720925:CJS720929 CTO720925:CTO720929 DDK720925:DDK720929 DNG720925:DNG720929 DXC720925:DXC720929 EGY720925:EGY720929 EQU720925:EQU720929 FAQ720925:FAQ720929 FKM720925:FKM720929 FUI720925:FUI720929 GEE720925:GEE720929 GOA720925:GOA720929 GXW720925:GXW720929 HHS720925:HHS720929 HRO720925:HRO720929 IBK720925:IBK720929 ILG720925:ILG720929 IVC720925:IVC720929 JEY720925:JEY720929 JOU720925:JOU720929 JYQ720925:JYQ720929 KIM720925:KIM720929 KSI720925:KSI720929 LCE720925:LCE720929 LMA720925:LMA720929 LVW720925:LVW720929 MFS720925:MFS720929 MPO720925:MPO720929 MZK720925:MZK720929 NJG720925:NJG720929 NTC720925:NTC720929 OCY720925:OCY720929 OMU720925:OMU720929 OWQ720925:OWQ720929 PGM720925:PGM720929 PQI720925:PQI720929 QAE720925:QAE720929 QKA720925:QKA720929 QTW720925:QTW720929 RDS720925:RDS720929 RNO720925:RNO720929 RXK720925:RXK720929 SHG720925:SHG720929 SRC720925:SRC720929 TAY720925:TAY720929 TKU720925:TKU720929 TUQ720925:TUQ720929 UEM720925:UEM720929 UOI720925:UOI720929 UYE720925:UYE720929 VIA720925:VIA720929 VRW720925:VRW720929 WBS720925:WBS720929 WLO720925:WLO720929 WVK720925:WVK720929 C786461:C786465 IY786461:IY786465 SU786461:SU786465 ACQ786461:ACQ786465 AMM786461:AMM786465 AWI786461:AWI786465 BGE786461:BGE786465 BQA786461:BQA786465 BZW786461:BZW786465 CJS786461:CJS786465 CTO786461:CTO786465 DDK786461:DDK786465 DNG786461:DNG786465 DXC786461:DXC786465 EGY786461:EGY786465 EQU786461:EQU786465 FAQ786461:FAQ786465 FKM786461:FKM786465 FUI786461:FUI786465 GEE786461:GEE786465 GOA786461:GOA786465 GXW786461:GXW786465 HHS786461:HHS786465 HRO786461:HRO786465 IBK786461:IBK786465 ILG786461:ILG786465 IVC786461:IVC786465 JEY786461:JEY786465 JOU786461:JOU786465 JYQ786461:JYQ786465 KIM786461:KIM786465 KSI786461:KSI786465 LCE786461:LCE786465 LMA786461:LMA786465 LVW786461:LVW786465 MFS786461:MFS786465 MPO786461:MPO786465 MZK786461:MZK786465 NJG786461:NJG786465 NTC786461:NTC786465 OCY786461:OCY786465 OMU786461:OMU786465 OWQ786461:OWQ786465 PGM786461:PGM786465 PQI786461:PQI786465 QAE786461:QAE786465 QKA786461:QKA786465 QTW786461:QTW786465 RDS786461:RDS786465 RNO786461:RNO786465 RXK786461:RXK786465 SHG786461:SHG786465 SRC786461:SRC786465 TAY786461:TAY786465 TKU786461:TKU786465 TUQ786461:TUQ786465 UEM786461:UEM786465 UOI786461:UOI786465 UYE786461:UYE786465 VIA786461:VIA786465 VRW786461:VRW786465 WBS786461:WBS786465 WLO786461:WLO786465 WVK786461:WVK786465 C851997:C852001 IY851997:IY852001 SU851997:SU852001 ACQ851997:ACQ852001 AMM851997:AMM852001 AWI851997:AWI852001 BGE851997:BGE852001 BQA851997:BQA852001 BZW851997:BZW852001 CJS851997:CJS852001 CTO851997:CTO852001 DDK851997:DDK852001 DNG851997:DNG852001 DXC851997:DXC852001 EGY851997:EGY852001 EQU851997:EQU852001 FAQ851997:FAQ852001 FKM851997:FKM852001 FUI851997:FUI852001 GEE851997:GEE852001 GOA851997:GOA852001 GXW851997:GXW852001 HHS851997:HHS852001 HRO851997:HRO852001 IBK851997:IBK852001 ILG851997:ILG852001 IVC851997:IVC852001 JEY851997:JEY852001 JOU851997:JOU852001 JYQ851997:JYQ852001 KIM851997:KIM852001 KSI851997:KSI852001 LCE851997:LCE852001 LMA851997:LMA852001 LVW851997:LVW852001 MFS851997:MFS852001 MPO851997:MPO852001 MZK851997:MZK852001 NJG851997:NJG852001 NTC851997:NTC852001 OCY851997:OCY852001 OMU851997:OMU852001 OWQ851997:OWQ852001 PGM851997:PGM852001 PQI851997:PQI852001 QAE851997:QAE852001 QKA851997:QKA852001 QTW851997:QTW852001 RDS851997:RDS852001 RNO851997:RNO852001 RXK851997:RXK852001 SHG851997:SHG852001 SRC851997:SRC852001 TAY851997:TAY852001 TKU851997:TKU852001 TUQ851997:TUQ852001 UEM851997:UEM852001 UOI851997:UOI852001 UYE851997:UYE852001 VIA851997:VIA852001 VRW851997:VRW852001 WBS851997:WBS852001 WLO851997:WLO852001 WVK851997:WVK852001 C917533:C917537 IY917533:IY917537 SU917533:SU917537 ACQ917533:ACQ917537 AMM917533:AMM917537 AWI917533:AWI917537 BGE917533:BGE917537 BQA917533:BQA917537 BZW917533:BZW917537 CJS917533:CJS917537 CTO917533:CTO917537 DDK917533:DDK917537 DNG917533:DNG917537 DXC917533:DXC917537 EGY917533:EGY917537 EQU917533:EQU917537 FAQ917533:FAQ917537 FKM917533:FKM917537 FUI917533:FUI917537 GEE917533:GEE917537 GOA917533:GOA917537 GXW917533:GXW917537 HHS917533:HHS917537 HRO917533:HRO917537 IBK917533:IBK917537 ILG917533:ILG917537 IVC917533:IVC917537 JEY917533:JEY917537 JOU917533:JOU917537 JYQ917533:JYQ917537 KIM917533:KIM917537 KSI917533:KSI917537 LCE917533:LCE917537 LMA917533:LMA917537 LVW917533:LVW917537 MFS917533:MFS917537 MPO917533:MPO917537 MZK917533:MZK917537 NJG917533:NJG917537 NTC917533:NTC917537 OCY917533:OCY917537 OMU917533:OMU917537 OWQ917533:OWQ917537 PGM917533:PGM917537 PQI917533:PQI917537 QAE917533:QAE917537 QKA917533:QKA917537 QTW917533:QTW917537 RDS917533:RDS917537 RNO917533:RNO917537 RXK917533:RXK917537 SHG917533:SHG917537 SRC917533:SRC917537 TAY917533:TAY917537 TKU917533:TKU917537 TUQ917533:TUQ917537 UEM917533:UEM917537 UOI917533:UOI917537 UYE917533:UYE917537 VIA917533:VIA917537 VRW917533:VRW917537 WBS917533:WBS917537 WLO917533:WLO917537 WVK917533:WVK917537 C983069:C983073 IY983069:IY983073 SU983069:SU983073 ACQ983069:ACQ983073 AMM983069:AMM983073 AWI983069:AWI983073 BGE983069:BGE983073 BQA983069:BQA983073 BZW983069:BZW983073 CJS983069:CJS983073 CTO983069:CTO983073 DDK983069:DDK983073 DNG983069:DNG983073 DXC983069:DXC983073 EGY983069:EGY983073 EQU983069:EQU983073 FAQ983069:FAQ983073 FKM983069:FKM983073 FUI983069:FUI983073 GEE983069:GEE983073 GOA983069:GOA983073 GXW983069:GXW983073 HHS983069:HHS983073 HRO983069:HRO983073 IBK983069:IBK983073 ILG983069:ILG983073 IVC983069:IVC983073 JEY983069:JEY983073 JOU983069:JOU983073 JYQ983069:JYQ983073 KIM983069:KIM983073 KSI983069:KSI983073 LCE983069:LCE983073 LMA983069:LMA983073 LVW983069:LVW983073 MFS983069:MFS983073 MPO983069:MPO983073 MZK983069:MZK983073 NJG983069:NJG983073 NTC983069:NTC983073 OCY983069:OCY983073 OMU983069:OMU983073 OWQ983069:OWQ983073 PGM983069:PGM983073 PQI983069:PQI983073 QAE983069:QAE983073 QKA983069:QKA983073 QTW983069:QTW983073 RDS983069:RDS983073 RNO983069:RNO983073 RXK983069:RXK983073 SHG983069:SHG983073 SRC983069:SRC983073 TAY983069:TAY983073 TKU983069:TKU983073 TUQ983069:TUQ983073 UEM983069:UEM983073 UOI983069:UOI983073 UYE983069:UYE983073 VIA983069:VIA983073 VRW983069:VRW983073 WBS983069:WBS983073 WLO983069:WLO983073 WVK983069:WVK983073 C12 IY12 SU12 ACQ12 AMM12 AWI12 BGE12 BQA12 BZW12 CJS12 CTO12 DDK12 DNG12 DXC12 EGY12 EQU12 FAQ12 FKM12 FUI12 GEE12 GOA12 GXW12 HHS12 HRO12 IBK12 ILG12 IVC12 JEY12 JOU12 JYQ12 KIM12 KSI12 LCE12 LMA12 LVW12 MFS12 MPO12 MZK12 NJG12 NTC12 OCY12 OMU12 OWQ12 PGM12 PQI12 QAE12 QKA12 QTW12 RDS12 RNO12 RXK12 SHG12 SRC12 TAY12 TKU12 TUQ12 UEM12 UOI12 UYE12 VIA12 VRW12 WBS12 WLO12 WVK12 C65549 IY65549 SU65549 ACQ65549 AMM65549 AWI65549 BGE65549 BQA65549 BZW65549 CJS65549 CTO65549 DDK65549 DNG65549 DXC65549 EGY65549 EQU65549 FAQ65549 FKM65549 FUI65549 GEE65549 GOA65549 GXW65549 HHS65549 HRO65549 IBK65549 ILG65549 IVC65549 JEY65549 JOU65549 JYQ65549 KIM65549 KSI65549 LCE65549 LMA65549 LVW65549 MFS65549 MPO65549 MZK65549 NJG65549 NTC65549 OCY65549 OMU65549 OWQ65549 PGM65549 PQI65549 QAE65549 QKA65549 QTW65549 RDS65549 RNO65549 RXK65549 SHG65549 SRC65549 TAY65549 TKU65549 TUQ65549 UEM65549 UOI65549 UYE65549 VIA65549 VRW65549 WBS65549 WLO65549 WVK65549 C131085 IY131085 SU131085 ACQ131085 AMM131085 AWI131085 BGE131085 BQA131085 BZW131085 CJS131085 CTO131085 DDK131085 DNG131085 DXC131085 EGY131085 EQU131085 FAQ131085 FKM131085 FUI131085 GEE131085 GOA131085 GXW131085 HHS131085 HRO131085 IBK131085 ILG131085 IVC131085 JEY131085 JOU131085 JYQ131085 KIM131085 KSI131085 LCE131085 LMA131085 LVW131085 MFS131085 MPO131085 MZK131085 NJG131085 NTC131085 OCY131085 OMU131085 OWQ131085 PGM131085 PQI131085 QAE131085 QKA131085 QTW131085 RDS131085 RNO131085 RXK131085 SHG131085 SRC131085 TAY131085 TKU131085 TUQ131085 UEM131085 UOI131085 UYE131085 VIA131085 VRW131085 WBS131085 WLO131085 WVK131085 C196621 IY196621 SU196621 ACQ196621 AMM196621 AWI196621 BGE196621 BQA196621 BZW196621 CJS196621 CTO196621 DDK196621 DNG196621 DXC196621 EGY196621 EQU196621 FAQ196621 FKM196621 FUI196621 GEE196621 GOA196621 GXW196621 HHS196621 HRO196621 IBK196621 ILG196621 IVC196621 JEY196621 JOU196621 JYQ196621 KIM196621 KSI196621 LCE196621 LMA196621 LVW196621 MFS196621 MPO196621 MZK196621 NJG196621 NTC196621 OCY196621 OMU196621 OWQ196621 PGM196621 PQI196621 QAE196621 QKA196621 QTW196621 RDS196621 RNO196621 RXK196621 SHG196621 SRC196621 TAY196621 TKU196621 TUQ196621 UEM196621 UOI196621 UYE196621 VIA196621 VRW196621 WBS196621 WLO196621 WVK196621 C262157 IY262157 SU262157 ACQ262157 AMM262157 AWI262157 BGE262157 BQA262157 BZW262157 CJS262157 CTO262157 DDK262157 DNG262157 DXC262157 EGY262157 EQU262157 FAQ262157 FKM262157 FUI262157 GEE262157 GOA262157 GXW262157 HHS262157 HRO262157 IBK262157 ILG262157 IVC262157 JEY262157 JOU262157 JYQ262157 KIM262157 KSI262157 LCE262157 LMA262157 LVW262157 MFS262157 MPO262157 MZK262157 NJG262157 NTC262157 OCY262157 OMU262157 OWQ262157 PGM262157 PQI262157 QAE262157 QKA262157 QTW262157 RDS262157 RNO262157 RXK262157 SHG262157 SRC262157 TAY262157 TKU262157 TUQ262157 UEM262157 UOI262157 UYE262157 VIA262157 VRW262157 WBS262157 WLO262157 WVK262157 C327693 IY327693 SU327693 ACQ327693 AMM327693 AWI327693 BGE327693 BQA327693 BZW327693 CJS327693 CTO327693 DDK327693 DNG327693 DXC327693 EGY327693 EQU327693 FAQ327693 FKM327693 FUI327693 GEE327693 GOA327693 GXW327693 HHS327693 HRO327693 IBK327693 ILG327693 IVC327693 JEY327693 JOU327693 JYQ327693 KIM327693 KSI327693 LCE327693 LMA327693 LVW327693 MFS327693 MPO327693 MZK327693 NJG327693 NTC327693 OCY327693 OMU327693 OWQ327693 PGM327693 PQI327693 QAE327693 QKA327693 QTW327693 RDS327693 RNO327693 RXK327693 SHG327693 SRC327693 TAY327693 TKU327693 TUQ327693 UEM327693 UOI327693 UYE327693 VIA327693 VRW327693 WBS327693 WLO327693 WVK327693 C393229 IY393229 SU393229 ACQ393229 AMM393229 AWI393229 BGE393229 BQA393229 BZW393229 CJS393229 CTO393229 DDK393229 DNG393229 DXC393229 EGY393229 EQU393229 FAQ393229 FKM393229 FUI393229 GEE393229 GOA393229 GXW393229 HHS393229 HRO393229 IBK393229 ILG393229 IVC393229 JEY393229 JOU393229 JYQ393229 KIM393229 KSI393229 LCE393229 LMA393229 LVW393229 MFS393229 MPO393229 MZK393229 NJG393229 NTC393229 OCY393229 OMU393229 OWQ393229 PGM393229 PQI393229 QAE393229 QKA393229 QTW393229 RDS393229 RNO393229 RXK393229 SHG393229 SRC393229 TAY393229 TKU393229 TUQ393229 UEM393229 UOI393229 UYE393229 VIA393229 VRW393229 WBS393229 WLO393229 WVK393229 C458765 IY458765 SU458765 ACQ458765 AMM458765 AWI458765 BGE458765 BQA458765 BZW458765 CJS458765 CTO458765 DDK458765 DNG458765 DXC458765 EGY458765 EQU458765 FAQ458765 FKM458765 FUI458765 GEE458765 GOA458765 GXW458765 HHS458765 HRO458765 IBK458765 ILG458765 IVC458765 JEY458765 JOU458765 JYQ458765 KIM458765 KSI458765 LCE458765 LMA458765 LVW458765 MFS458765 MPO458765 MZK458765 NJG458765 NTC458765 OCY458765 OMU458765 OWQ458765 PGM458765 PQI458765 QAE458765 QKA458765 QTW458765 RDS458765 RNO458765 RXK458765 SHG458765 SRC458765 TAY458765 TKU458765 TUQ458765 UEM458765 UOI458765 UYE458765 VIA458765 VRW458765 WBS458765 WLO458765 WVK458765 C524301 IY524301 SU524301 ACQ524301 AMM524301 AWI524301 BGE524301 BQA524301 BZW524301 CJS524301 CTO524301 DDK524301 DNG524301 DXC524301 EGY524301 EQU524301 FAQ524301 FKM524301 FUI524301 GEE524301 GOA524301 GXW524301 HHS524301 HRO524301 IBK524301 ILG524301 IVC524301 JEY524301 JOU524301 JYQ524301 KIM524301 KSI524301 LCE524301 LMA524301 LVW524301 MFS524301 MPO524301 MZK524301 NJG524301 NTC524301 OCY524301 OMU524301 OWQ524301 PGM524301 PQI524301 QAE524301 QKA524301 QTW524301 RDS524301 RNO524301 RXK524301 SHG524301 SRC524301 TAY524301 TKU524301 TUQ524301 UEM524301 UOI524301 UYE524301 VIA524301 VRW524301 WBS524301 WLO524301 WVK524301 C589837 IY589837 SU589837 ACQ589837 AMM589837 AWI589837 BGE589837 BQA589837 BZW589837 CJS589837 CTO589837 DDK589837 DNG589837 DXC589837 EGY589837 EQU589837 FAQ589837 FKM589837 FUI589837 GEE589837 GOA589837 GXW589837 HHS589837 HRO589837 IBK589837 ILG589837 IVC589837 JEY589837 JOU589837 JYQ589837 KIM589837 KSI589837 LCE589837 LMA589837 LVW589837 MFS589837 MPO589837 MZK589837 NJG589837 NTC589837 OCY589837 OMU589837 OWQ589837 PGM589837 PQI589837 QAE589837 QKA589837 QTW589837 RDS589837 RNO589837 RXK589837 SHG589837 SRC589837 TAY589837 TKU589837 TUQ589837 UEM589837 UOI589837 UYE589837 VIA589837 VRW589837 WBS589837 WLO589837 WVK589837 C655373 IY655373 SU655373 ACQ655373 AMM655373 AWI655373 BGE655373 BQA655373 BZW655373 CJS655373 CTO655373 DDK655373 DNG655373 DXC655373 EGY655373 EQU655373 FAQ655373 FKM655373 FUI655373 GEE655373 GOA655373 GXW655373 HHS655373 HRO655373 IBK655373 ILG655373 IVC655373 JEY655373 JOU655373 JYQ655373 KIM655373 KSI655373 LCE655373 LMA655373 LVW655373 MFS655373 MPO655373 MZK655373 NJG655373 NTC655373 OCY655373 OMU655373 OWQ655373 PGM655373 PQI655373 QAE655373 QKA655373 QTW655373 RDS655373 RNO655373 RXK655373 SHG655373 SRC655373 TAY655373 TKU655373 TUQ655373 UEM655373 UOI655373 UYE655373 VIA655373 VRW655373 WBS655373 WLO655373 WVK655373 C720909 IY720909 SU720909 ACQ720909 AMM720909 AWI720909 BGE720909 BQA720909 BZW720909 CJS720909 CTO720909 DDK720909 DNG720909 DXC720909 EGY720909 EQU720909 FAQ720909 FKM720909 FUI720909 GEE720909 GOA720909 GXW720909 HHS720909 HRO720909 IBK720909 ILG720909 IVC720909 JEY720909 JOU720909 JYQ720909 KIM720909 KSI720909 LCE720909 LMA720909 LVW720909 MFS720909 MPO720909 MZK720909 NJG720909 NTC720909 OCY720909 OMU720909 OWQ720909 PGM720909 PQI720909 QAE720909 QKA720909 QTW720909 RDS720909 RNO720909 RXK720909 SHG720909 SRC720909 TAY720909 TKU720909 TUQ720909 UEM720909 UOI720909 UYE720909 VIA720909 VRW720909 WBS720909 WLO720909 WVK720909 C786445 IY786445 SU786445 ACQ786445 AMM786445 AWI786445 BGE786445 BQA786445 BZW786445 CJS786445 CTO786445 DDK786445 DNG786445 DXC786445 EGY786445 EQU786445 FAQ786445 FKM786445 FUI786445 GEE786445 GOA786445 GXW786445 HHS786445 HRO786445 IBK786445 ILG786445 IVC786445 JEY786445 JOU786445 JYQ786445 KIM786445 KSI786445 LCE786445 LMA786445 LVW786445 MFS786445 MPO786445 MZK786445 NJG786445 NTC786445 OCY786445 OMU786445 OWQ786445 PGM786445 PQI786445 QAE786445 QKA786445 QTW786445 RDS786445 RNO786445 RXK786445 SHG786445 SRC786445 TAY786445 TKU786445 TUQ786445 UEM786445 UOI786445 UYE786445 VIA786445 VRW786445 WBS786445 WLO786445 WVK786445 C851981 IY851981 SU851981 ACQ851981 AMM851981 AWI851981 BGE851981 BQA851981 BZW851981 CJS851981 CTO851981 DDK851981 DNG851981 DXC851981 EGY851981 EQU851981 FAQ851981 FKM851981 FUI851981 GEE851981 GOA851981 GXW851981 HHS851981 HRO851981 IBK851981 ILG851981 IVC851981 JEY851981 JOU851981 JYQ851981 KIM851981 KSI851981 LCE851981 LMA851981 LVW851981 MFS851981 MPO851981 MZK851981 NJG851981 NTC851981 OCY851981 OMU851981 OWQ851981 PGM851981 PQI851981 QAE851981 QKA851981 QTW851981 RDS851981 RNO851981 RXK851981 SHG851981 SRC851981 TAY851981 TKU851981 TUQ851981 UEM851981 UOI851981 UYE851981 VIA851981 VRW851981 WBS851981 WLO851981 WVK851981 C917517 IY917517 SU917517 ACQ917517 AMM917517 AWI917517 BGE917517 BQA917517 BZW917517 CJS917517 CTO917517 DDK917517 DNG917517 DXC917517 EGY917517 EQU917517 FAQ917517 FKM917517 FUI917517 GEE917517 GOA917517 GXW917517 HHS917517 HRO917517 IBK917517 ILG917517 IVC917517 JEY917517 JOU917517 JYQ917517 KIM917517 KSI917517 LCE917517 LMA917517 LVW917517 MFS917517 MPO917517 MZK917517 NJG917517 NTC917517 OCY917517 OMU917517 OWQ917517 PGM917517 PQI917517 QAE917517 QKA917517 QTW917517 RDS917517 RNO917517 RXK917517 SHG917517 SRC917517 TAY917517 TKU917517 TUQ917517 UEM917517 UOI917517 UYE917517 VIA917517 VRW917517 WBS917517 WLO917517 WVK917517 C983053 IY983053 SU983053 ACQ983053 AMM983053 AWI983053 BGE983053 BQA983053 BZW983053 CJS983053 CTO983053 DDK983053 DNG983053 DXC983053 EGY983053 EQU983053 FAQ983053 FKM983053 FUI983053 GEE983053 GOA983053 GXW983053 HHS983053 HRO983053 IBK983053 ILG983053 IVC983053 JEY983053 JOU983053 JYQ983053 KIM983053 KSI983053 LCE983053 LMA983053 LVW983053 MFS983053 MPO983053 MZK983053 NJG983053 NTC983053 OCY983053 OMU983053 OWQ983053 PGM983053 PQI983053 QAE983053 QKA983053 QTW983053 RDS983053 RNO983053 RXK983053 SHG983053 SRC983053 TAY983053 TKU983053 TUQ983053 UEM983053 UOI983053 UYE983053 VIA983053 VRW983053 WBS983053 WLO983053 WVK983053" xr:uid="{00000000-0002-0000-1700-000001000000}">
      <formula1>"Described in bid?, ,Yes,No"</formula1>
    </dataValidation>
    <dataValidation type="list" allowBlank="1" showInputMessage="1" showErrorMessage="1" sqref="C52 IY52 SU52 ACQ52 AMM52 AWI52 BGE52 BQA52 BZW52 CJS52 CTO52 DDK52 DNG52 DXC52 EGY52 EQU52 FAQ52 FKM52 FUI52 GEE52 GOA52 GXW52 HHS52 HRO52 IBK52 ILG52 IVC52 JEY52 JOU52 JYQ52 KIM52 KSI52 LCE52 LMA52 LVW52 MFS52 MPO52 MZK52 NJG52 NTC52 OCY52 OMU52 OWQ52 PGM52 PQI52 QAE52 QKA52 QTW52 RDS52 RNO52 RXK52 SHG52 SRC52 TAY52 TKU52 TUQ52 UEM52 UOI52 UYE52 VIA52 VRW52 WBS52 WLO52 WVK52 C65589 IY65589 SU65589 ACQ65589 AMM65589 AWI65589 BGE65589 BQA65589 BZW65589 CJS65589 CTO65589 DDK65589 DNG65589 DXC65589 EGY65589 EQU65589 FAQ65589 FKM65589 FUI65589 GEE65589 GOA65589 GXW65589 HHS65589 HRO65589 IBK65589 ILG65589 IVC65589 JEY65589 JOU65589 JYQ65589 KIM65589 KSI65589 LCE65589 LMA65589 LVW65589 MFS65589 MPO65589 MZK65589 NJG65589 NTC65589 OCY65589 OMU65589 OWQ65589 PGM65589 PQI65589 QAE65589 QKA65589 QTW65589 RDS65589 RNO65589 RXK65589 SHG65589 SRC65589 TAY65589 TKU65589 TUQ65589 UEM65589 UOI65589 UYE65589 VIA65589 VRW65589 WBS65589 WLO65589 WVK65589 C131125 IY131125 SU131125 ACQ131125 AMM131125 AWI131125 BGE131125 BQA131125 BZW131125 CJS131125 CTO131125 DDK131125 DNG131125 DXC131125 EGY131125 EQU131125 FAQ131125 FKM131125 FUI131125 GEE131125 GOA131125 GXW131125 HHS131125 HRO131125 IBK131125 ILG131125 IVC131125 JEY131125 JOU131125 JYQ131125 KIM131125 KSI131125 LCE131125 LMA131125 LVW131125 MFS131125 MPO131125 MZK131125 NJG131125 NTC131125 OCY131125 OMU131125 OWQ131125 PGM131125 PQI131125 QAE131125 QKA131125 QTW131125 RDS131125 RNO131125 RXK131125 SHG131125 SRC131125 TAY131125 TKU131125 TUQ131125 UEM131125 UOI131125 UYE131125 VIA131125 VRW131125 WBS131125 WLO131125 WVK131125 C196661 IY196661 SU196661 ACQ196661 AMM196661 AWI196661 BGE196661 BQA196661 BZW196661 CJS196661 CTO196661 DDK196661 DNG196661 DXC196661 EGY196661 EQU196661 FAQ196661 FKM196661 FUI196661 GEE196661 GOA196661 GXW196661 HHS196661 HRO196661 IBK196661 ILG196661 IVC196661 JEY196661 JOU196661 JYQ196661 KIM196661 KSI196661 LCE196661 LMA196661 LVW196661 MFS196661 MPO196661 MZK196661 NJG196661 NTC196661 OCY196661 OMU196661 OWQ196661 PGM196661 PQI196661 QAE196661 QKA196661 QTW196661 RDS196661 RNO196661 RXK196661 SHG196661 SRC196661 TAY196661 TKU196661 TUQ196661 UEM196661 UOI196661 UYE196661 VIA196661 VRW196661 WBS196661 WLO196661 WVK196661 C262197 IY262197 SU262197 ACQ262197 AMM262197 AWI262197 BGE262197 BQA262197 BZW262197 CJS262197 CTO262197 DDK262197 DNG262197 DXC262197 EGY262197 EQU262197 FAQ262197 FKM262197 FUI262197 GEE262197 GOA262197 GXW262197 HHS262197 HRO262197 IBK262197 ILG262197 IVC262197 JEY262197 JOU262197 JYQ262197 KIM262197 KSI262197 LCE262197 LMA262197 LVW262197 MFS262197 MPO262197 MZK262197 NJG262197 NTC262197 OCY262197 OMU262197 OWQ262197 PGM262197 PQI262197 QAE262197 QKA262197 QTW262197 RDS262197 RNO262197 RXK262197 SHG262197 SRC262197 TAY262197 TKU262197 TUQ262197 UEM262197 UOI262197 UYE262197 VIA262197 VRW262197 WBS262197 WLO262197 WVK262197 C327733 IY327733 SU327733 ACQ327733 AMM327733 AWI327733 BGE327733 BQA327733 BZW327733 CJS327733 CTO327733 DDK327733 DNG327733 DXC327733 EGY327733 EQU327733 FAQ327733 FKM327733 FUI327733 GEE327733 GOA327733 GXW327733 HHS327733 HRO327733 IBK327733 ILG327733 IVC327733 JEY327733 JOU327733 JYQ327733 KIM327733 KSI327733 LCE327733 LMA327733 LVW327733 MFS327733 MPO327733 MZK327733 NJG327733 NTC327733 OCY327733 OMU327733 OWQ327733 PGM327733 PQI327733 QAE327733 QKA327733 QTW327733 RDS327733 RNO327733 RXK327733 SHG327733 SRC327733 TAY327733 TKU327733 TUQ327733 UEM327733 UOI327733 UYE327733 VIA327733 VRW327733 WBS327733 WLO327733 WVK327733 C393269 IY393269 SU393269 ACQ393269 AMM393269 AWI393269 BGE393269 BQA393269 BZW393269 CJS393269 CTO393269 DDK393269 DNG393269 DXC393269 EGY393269 EQU393269 FAQ393269 FKM393269 FUI393269 GEE393269 GOA393269 GXW393269 HHS393269 HRO393269 IBK393269 ILG393269 IVC393269 JEY393269 JOU393269 JYQ393269 KIM393269 KSI393269 LCE393269 LMA393269 LVW393269 MFS393269 MPO393269 MZK393269 NJG393269 NTC393269 OCY393269 OMU393269 OWQ393269 PGM393269 PQI393269 QAE393269 QKA393269 QTW393269 RDS393269 RNO393269 RXK393269 SHG393269 SRC393269 TAY393269 TKU393269 TUQ393269 UEM393269 UOI393269 UYE393269 VIA393269 VRW393269 WBS393269 WLO393269 WVK393269 C458805 IY458805 SU458805 ACQ458805 AMM458805 AWI458805 BGE458805 BQA458805 BZW458805 CJS458805 CTO458805 DDK458805 DNG458805 DXC458805 EGY458805 EQU458805 FAQ458805 FKM458805 FUI458805 GEE458805 GOA458805 GXW458805 HHS458805 HRO458805 IBK458805 ILG458805 IVC458805 JEY458805 JOU458805 JYQ458805 KIM458805 KSI458805 LCE458805 LMA458805 LVW458805 MFS458805 MPO458805 MZK458805 NJG458805 NTC458805 OCY458805 OMU458805 OWQ458805 PGM458805 PQI458805 QAE458805 QKA458805 QTW458805 RDS458805 RNO458805 RXK458805 SHG458805 SRC458805 TAY458805 TKU458805 TUQ458805 UEM458805 UOI458805 UYE458805 VIA458805 VRW458805 WBS458805 WLO458805 WVK458805 C524341 IY524341 SU524341 ACQ524341 AMM524341 AWI524341 BGE524341 BQA524341 BZW524341 CJS524341 CTO524341 DDK524341 DNG524341 DXC524341 EGY524341 EQU524341 FAQ524341 FKM524341 FUI524341 GEE524341 GOA524341 GXW524341 HHS524341 HRO524341 IBK524341 ILG524341 IVC524341 JEY524341 JOU524341 JYQ524341 KIM524341 KSI524341 LCE524341 LMA524341 LVW524341 MFS524341 MPO524341 MZK524341 NJG524341 NTC524341 OCY524341 OMU524341 OWQ524341 PGM524341 PQI524341 QAE524341 QKA524341 QTW524341 RDS524341 RNO524341 RXK524341 SHG524341 SRC524341 TAY524341 TKU524341 TUQ524341 UEM524341 UOI524341 UYE524341 VIA524341 VRW524341 WBS524341 WLO524341 WVK524341 C589877 IY589877 SU589877 ACQ589877 AMM589877 AWI589877 BGE589877 BQA589877 BZW589877 CJS589877 CTO589877 DDK589877 DNG589877 DXC589877 EGY589877 EQU589877 FAQ589877 FKM589877 FUI589877 GEE589877 GOA589877 GXW589877 HHS589877 HRO589877 IBK589877 ILG589877 IVC589877 JEY589877 JOU589877 JYQ589877 KIM589877 KSI589877 LCE589877 LMA589877 LVW589877 MFS589877 MPO589877 MZK589877 NJG589877 NTC589877 OCY589877 OMU589877 OWQ589877 PGM589877 PQI589877 QAE589877 QKA589877 QTW589877 RDS589877 RNO589877 RXK589877 SHG589877 SRC589877 TAY589877 TKU589877 TUQ589877 UEM589877 UOI589877 UYE589877 VIA589877 VRW589877 WBS589877 WLO589877 WVK589877 C655413 IY655413 SU655413 ACQ655413 AMM655413 AWI655413 BGE655413 BQA655413 BZW655413 CJS655413 CTO655413 DDK655413 DNG655413 DXC655413 EGY655413 EQU655413 FAQ655413 FKM655413 FUI655413 GEE655413 GOA655413 GXW655413 HHS655413 HRO655413 IBK655413 ILG655413 IVC655413 JEY655413 JOU655413 JYQ655413 KIM655413 KSI655413 LCE655413 LMA655413 LVW655413 MFS655413 MPO655413 MZK655413 NJG655413 NTC655413 OCY655413 OMU655413 OWQ655413 PGM655413 PQI655413 QAE655413 QKA655413 QTW655413 RDS655413 RNO655413 RXK655413 SHG655413 SRC655413 TAY655413 TKU655413 TUQ655413 UEM655413 UOI655413 UYE655413 VIA655413 VRW655413 WBS655413 WLO655413 WVK655413 C720949 IY720949 SU720949 ACQ720949 AMM720949 AWI720949 BGE720949 BQA720949 BZW720949 CJS720949 CTO720949 DDK720949 DNG720949 DXC720949 EGY720949 EQU720949 FAQ720949 FKM720949 FUI720949 GEE720949 GOA720949 GXW720949 HHS720949 HRO720949 IBK720949 ILG720949 IVC720949 JEY720949 JOU720949 JYQ720949 KIM720949 KSI720949 LCE720949 LMA720949 LVW720949 MFS720949 MPO720949 MZK720949 NJG720949 NTC720949 OCY720949 OMU720949 OWQ720949 PGM720949 PQI720949 QAE720949 QKA720949 QTW720949 RDS720949 RNO720949 RXK720949 SHG720949 SRC720949 TAY720949 TKU720949 TUQ720949 UEM720949 UOI720949 UYE720949 VIA720949 VRW720949 WBS720949 WLO720949 WVK720949 C786485 IY786485 SU786485 ACQ786485 AMM786485 AWI786485 BGE786485 BQA786485 BZW786485 CJS786485 CTO786485 DDK786485 DNG786485 DXC786485 EGY786485 EQU786485 FAQ786485 FKM786485 FUI786485 GEE786485 GOA786485 GXW786485 HHS786485 HRO786485 IBK786485 ILG786485 IVC786485 JEY786485 JOU786485 JYQ786485 KIM786485 KSI786485 LCE786485 LMA786485 LVW786485 MFS786485 MPO786485 MZK786485 NJG786485 NTC786485 OCY786485 OMU786485 OWQ786485 PGM786485 PQI786485 QAE786485 QKA786485 QTW786485 RDS786485 RNO786485 RXK786485 SHG786485 SRC786485 TAY786485 TKU786485 TUQ786485 UEM786485 UOI786485 UYE786485 VIA786485 VRW786485 WBS786485 WLO786485 WVK786485 C852021 IY852021 SU852021 ACQ852021 AMM852021 AWI852021 BGE852021 BQA852021 BZW852021 CJS852021 CTO852021 DDK852021 DNG852021 DXC852021 EGY852021 EQU852021 FAQ852021 FKM852021 FUI852021 GEE852021 GOA852021 GXW852021 HHS852021 HRO852021 IBK852021 ILG852021 IVC852021 JEY852021 JOU852021 JYQ852021 KIM852021 KSI852021 LCE852021 LMA852021 LVW852021 MFS852021 MPO852021 MZK852021 NJG852021 NTC852021 OCY852021 OMU852021 OWQ852021 PGM852021 PQI852021 QAE852021 QKA852021 QTW852021 RDS852021 RNO852021 RXK852021 SHG852021 SRC852021 TAY852021 TKU852021 TUQ852021 UEM852021 UOI852021 UYE852021 VIA852021 VRW852021 WBS852021 WLO852021 WVK852021 C917557 IY917557 SU917557 ACQ917557 AMM917557 AWI917557 BGE917557 BQA917557 BZW917557 CJS917557 CTO917557 DDK917557 DNG917557 DXC917557 EGY917557 EQU917557 FAQ917557 FKM917557 FUI917557 GEE917557 GOA917557 GXW917557 HHS917557 HRO917557 IBK917557 ILG917557 IVC917557 JEY917557 JOU917557 JYQ917557 KIM917557 KSI917557 LCE917557 LMA917557 LVW917557 MFS917557 MPO917557 MZK917557 NJG917557 NTC917557 OCY917557 OMU917557 OWQ917557 PGM917557 PQI917557 QAE917557 QKA917557 QTW917557 RDS917557 RNO917557 RXK917557 SHG917557 SRC917557 TAY917557 TKU917557 TUQ917557 UEM917557 UOI917557 UYE917557 VIA917557 VRW917557 WBS917557 WLO917557 WVK917557 C983093 IY983093 SU983093 ACQ983093 AMM983093 AWI983093 BGE983093 BQA983093 BZW983093 CJS983093 CTO983093 DDK983093 DNG983093 DXC983093 EGY983093 EQU983093 FAQ983093 FKM983093 FUI983093 GEE983093 GOA983093 GXW983093 HHS983093 HRO983093 IBK983093 ILG983093 IVC983093 JEY983093 JOU983093 JYQ983093 KIM983093 KSI983093 LCE983093 LMA983093 LVW983093 MFS983093 MPO983093 MZK983093 NJG983093 NTC983093 OCY983093 OMU983093 OWQ983093 PGM983093 PQI983093 QAE983093 QKA983093 QTW983093 RDS983093 RNO983093 RXK983093 SHG983093 SRC983093 TAY983093 TKU983093 TUQ983093 UEM983093 UOI983093 UYE983093 VIA983093 VRW983093 WBS983093 WLO983093 WVK983093 C20:C24 IY20:IY24 SU20:SU24 ACQ20:ACQ24 AMM20:AMM24 AWI20:AWI24 BGE20:BGE24 BQA20:BQA24 BZW20:BZW24 CJS20:CJS24 CTO20:CTO24 DDK20:DDK24 DNG20:DNG24 DXC20:DXC24 EGY20:EGY24 EQU20:EQU24 FAQ20:FAQ24 FKM20:FKM24 FUI20:FUI24 GEE20:GEE24 GOA20:GOA24 GXW20:GXW24 HHS20:HHS24 HRO20:HRO24 IBK20:IBK24 ILG20:ILG24 IVC20:IVC24 JEY20:JEY24 JOU20:JOU24 JYQ20:JYQ24 KIM20:KIM24 KSI20:KSI24 LCE20:LCE24 LMA20:LMA24 LVW20:LVW24 MFS20:MFS24 MPO20:MPO24 MZK20:MZK24 NJG20:NJG24 NTC20:NTC24 OCY20:OCY24 OMU20:OMU24 OWQ20:OWQ24 PGM20:PGM24 PQI20:PQI24 QAE20:QAE24 QKA20:QKA24 QTW20:QTW24 RDS20:RDS24 RNO20:RNO24 RXK20:RXK24 SHG20:SHG24 SRC20:SRC24 TAY20:TAY24 TKU20:TKU24 TUQ20:TUQ24 UEM20:UEM24 UOI20:UOI24 UYE20:UYE24 VIA20:VIA24 VRW20:VRW24 WBS20:WBS24 WLO20:WLO24 WVK20:WVK24 C65557:C65561 IY65557:IY65561 SU65557:SU65561 ACQ65557:ACQ65561 AMM65557:AMM65561 AWI65557:AWI65561 BGE65557:BGE65561 BQA65557:BQA65561 BZW65557:BZW65561 CJS65557:CJS65561 CTO65557:CTO65561 DDK65557:DDK65561 DNG65557:DNG65561 DXC65557:DXC65561 EGY65557:EGY65561 EQU65557:EQU65561 FAQ65557:FAQ65561 FKM65557:FKM65561 FUI65557:FUI65561 GEE65557:GEE65561 GOA65557:GOA65561 GXW65557:GXW65561 HHS65557:HHS65561 HRO65557:HRO65561 IBK65557:IBK65561 ILG65557:ILG65561 IVC65557:IVC65561 JEY65557:JEY65561 JOU65557:JOU65561 JYQ65557:JYQ65561 KIM65557:KIM65561 KSI65557:KSI65561 LCE65557:LCE65561 LMA65557:LMA65561 LVW65557:LVW65561 MFS65557:MFS65561 MPO65557:MPO65561 MZK65557:MZK65561 NJG65557:NJG65561 NTC65557:NTC65561 OCY65557:OCY65561 OMU65557:OMU65561 OWQ65557:OWQ65561 PGM65557:PGM65561 PQI65557:PQI65561 QAE65557:QAE65561 QKA65557:QKA65561 QTW65557:QTW65561 RDS65557:RDS65561 RNO65557:RNO65561 RXK65557:RXK65561 SHG65557:SHG65561 SRC65557:SRC65561 TAY65557:TAY65561 TKU65557:TKU65561 TUQ65557:TUQ65561 UEM65557:UEM65561 UOI65557:UOI65561 UYE65557:UYE65561 VIA65557:VIA65561 VRW65557:VRW65561 WBS65557:WBS65561 WLO65557:WLO65561 WVK65557:WVK65561 C131093:C131097 IY131093:IY131097 SU131093:SU131097 ACQ131093:ACQ131097 AMM131093:AMM131097 AWI131093:AWI131097 BGE131093:BGE131097 BQA131093:BQA131097 BZW131093:BZW131097 CJS131093:CJS131097 CTO131093:CTO131097 DDK131093:DDK131097 DNG131093:DNG131097 DXC131093:DXC131097 EGY131093:EGY131097 EQU131093:EQU131097 FAQ131093:FAQ131097 FKM131093:FKM131097 FUI131093:FUI131097 GEE131093:GEE131097 GOA131093:GOA131097 GXW131093:GXW131097 HHS131093:HHS131097 HRO131093:HRO131097 IBK131093:IBK131097 ILG131093:ILG131097 IVC131093:IVC131097 JEY131093:JEY131097 JOU131093:JOU131097 JYQ131093:JYQ131097 KIM131093:KIM131097 KSI131093:KSI131097 LCE131093:LCE131097 LMA131093:LMA131097 LVW131093:LVW131097 MFS131093:MFS131097 MPO131093:MPO131097 MZK131093:MZK131097 NJG131093:NJG131097 NTC131093:NTC131097 OCY131093:OCY131097 OMU131093:OMU131097 OWQ131093:OWQ131097 PGM131093:PGM131097 PQI131093:PQI131097 QAE131093:QAE131097 QKA131093:QKA131097 QTW131093:QTW131097 RDS131093:RDS131097 RNO131093:RNO131097 RXK131093:RXK131097 SHG131093:SHG131097 SRC131093:SRC131097 TAY131093:TAY131097 TKU131093:TKU131097 TUQ131093:TUQ131097 UEM131093:UEM131097 UOI131093:UOI131097 UYE131093:UYE131097 VIA131093:VIA131097 VRW131093:VRW131097 WBS131093:WBS131097 WLO131093:WLO131097 WVK131093:WVK131097 C196629:C196633 IY196629:IY196633 SU196629:SU196633 ACQ196629:ACQ196633 AMM196629:AMM196633 AWI196629:AWI196633 BGE196629:BGE196633 BQA196629:BQA196633 BZW196629:BZW196633 CJS196629:CJS196633 CTO196629:CTO196633 DDK196629:DDK196633 DNG196629:DNG196633 DXC196629:DXC196633 EGY196629:EGY196633 EQU196629:EQU196633 FAQ196629:FAQ196633 FKM196629:FKM196633 FUI196629:FUI196633 GEE196629:GEE196633 GOA196629:GOA196633 GXW196629:GXW196633 HHS196629:HHS196633 HRO196629:HRO196633 IBK196629:IBK196633 ILG196629:ILG196633 IVC196629:IVC196633 JEY196629:JEY196633 JOU196629:JOU196633 JYQ196629:JYQ196633 KIM196629:KIM196633 KSI196629:KSI196633 LCE196629:LCE196633 LMA196629:LMA196633 LVW196629:LVW196633 MFS196629:MFS196633 MPO196629:MPO196633 MZK196629:MZK196633 NJG196629:NJG196633 NTC196629:NTC196633 OCY196629:OCY196633 OMU196629:OMU196633 OWQ196629:OWQ196633 PGM196629:PGM196633 PQI196629:PQI196633 QAE196629:QAE196633 QKA196629:QKA196633 QTW196629:QTW196633 RDS196629:RDS196633 RNO196629:RNO196633 RXK196629:RXK196633 SHG196629:SHG196633 SRC196629:SRC196633 TAY196629:TAY196633 TKU196629:TKU196633 TUQ196629:TUQ196633 UEM196629:UEM196633 UOI196629:UOI196633 UYE196629:UYE196633 VIA196629:VIA196633 VRW196629:VRW196633 WBS196629:WBS196633 WLO196629:WLO196633 WVK196629:WVK196633 C262165:C262169 IY262165:IY262169 SU262165:SU262169 ACQ262165:ACQ262169 AMM262165:AMM262169 AWI262165:AWI262169 BGE262165:BGE262169 BQA262165:BQA262169 BZW262165:BZW262169 CJS262165:CJS262169 CTO262165:CTO262169 DDK262165:DDK262169 DNG262165:DNG262169 DXC262165:DXC262169 EGY262165:EGY262169 EQU262165:EQU262169 FAQ262165:FAQ262169 FKM262165:FKM262169 FUI262165:FUI262169 GEE262165:GEE262169 GOA262165:GOA262169 GXW262165:GXW262169 HHS262165:HHS262169 HRO262165:HRO262169 IBK262165:IBK262169 ILG262165:ILG262169 IVC262165:IVC262169 JEY262165:JEY262169 JOU262165:JOU262169 JYQ262165:JYQ262169 KIM262165:KIM262169 KSI262165:KSI262169 LCE262165:LCE262169 LMA262165:LMA262169 LVW262165:LVW262169 MFS262165:MFS262169 MPO262165:MPO262169 MZK262165:MZK262169 NJG262165:NJG262169 NTC262165:NTC262169 OCY262165:OCY262169 OMU262165:OMU262169 OWQ262165:OWQ262169 PGM262165:PGM262169 PQI262165:PQI262169 QAE262165:QAE262169 QKA262165:QKA262169 QTW262165:QTW262169 RDS262165:RDS262169 RNO262165:RNO262169 RXK262165:RXK262169 SHG262165:SHG262169 SRC262165:SRC262169 TAY262165:TAY262169 TKU262165:TKU262169 TUQ262165:TUQ262169 UEM262165:UEM262169 UOI262165:UOI262169 UYE262165:UYE262169 VIA262165:VIA262169 VRW262165:VRW262169 WBS262165:WBS262169 WLO262165:WLO262169 WVK262165:WVK262169 C327701:C327705 IY327701:IY327705 SU327701:SU327705 ACQ327701:ACQ327705 AMM327701:AMM327705 AWI327701:AWI327705 BGE327701:BGE327705 BQA327701:BQA327705 BZW327701:BZW327705 CJS327701:CJS327705 CTO327701:CTO327705 DDK327701:DDK327705 DNG327701:DNG327705 DXC327701:DXC327705 EGY327701:EGY327705 EQU327701:EQU327705 FAQ327701:FAQ327705 FKM327701:FKM327705 FUI327701:FUI327705 GEE327701:GEE327705 GOA327701:GOA327705 GXW327701:GXW327705 HHS327701:HHS327705 HRO327701:HRO327705 IBK327701:IBK327705 ILG327701:ILG327705 IVC327701:IVC327705 JEY327701:JEY327705 JOU327701:JOU327705 JYQ327701:JYQ327705 KIM327701:KIM327705 KSI327701:KSI327705 LCE327701:LCE327705 LMA327701:LMA327705 LVW327701:LVW327705 MFS327701:MFS327705 MPO327701:MPO327705 MZK327701:MZK327705 NJG327701:NJG327705 NTC327701:NTC327705 OCY327701:OCY327705 OMU327701:OMU327705 OWQ327701:OWQ327705 PGM327701:PGM327705 PQI327701:PQI327705 QAE327701:QAE327705 QKA327701:QKA327705 QTW327701:QTW327705 RDS327701:RDS327705 RNO327701:RNO327705 RXK327701:RXK327705 SHG327701:SHG327705 SRC327701:SRC327705 TAY327701:TAY327705 TKU327701:TKU327705 TUQ327701:TUQ327705 UEM327701:UEM327705 UOI327701:UOI327705 UYE327701:UYE327705 VIA327701:VIA327705 VRW327701:VRW327705 WBS327701:WBS327705 WLO327701:WLO327705 WVK327701:WVK327705 C393237:C393241 IY393237:IY393241 SU393237:SU393241 ACQ393237:ACQ393241 AMM393237:AMM393241 AWI393237:AWI393241 BGE393237:BGE393241 BQA393237:BQA393241 BZW393237:BZW393241 CJS393237:CJS393241 CTO393237:CTO393241 DDK393237:DDK393241 DNG393237:DNG393241 DXC393237:DXC393241 EGY393237:EGY393241 EQU393237:EQU393241 FAQ393237:FAQ393241 FKM393237:FKM393241 FUI393237:FUI393241 GEE393237:GEE393241 GOA393237:GOA393241 GXW393237:GXW393241 HHS393237:HHS393241 HRO393237:HRO393241 IBK393237:IBK393241 ILG393237:ILG393241 IVC393237:IVC393241 JEY393237:JEY393241 JOU393237:JOU393241 JYQ393237:JYQ393241 KIM393237:KIM393241 KSI393237:KSI393241 LCE393237:LCE393241 LMA393237:LMA393241 LVW393237:LVW393241 MFS393237:MFS393241 MPO393237:MPO393241 MZK393237:MZK393241 NJG393237:NJG393241 NTC393237:NTC393241 OCY393237:OCY393241 OMU393237:OMU393241 OWQ393237:OWQ393241 PGM393237:PGM393241 PQI393237:PQI393241 QAE393237:QAE393241 QKA393237:QKA393241 QTW393237:QTW393241 RDS393237:RDS393241 RNO393237:RNO393241 RXK393237:RXK393241 SHG393237:SHG393241 SRC393237:SRC393241 TAY393237:TAY393241 TKU393237:TKU393241 TUQ393237:TUQ393241 UEM393237:UEM393241 UOI393237:UOI393241 UYE393237:UYE393241 VIA393237:VIA393241 VRW393237:VRW393241 WBS393237:WBS393241 WLO393237:WLO393241 WVK393237:WVK393241 C458773:C458777 IY458773:IY458777 SU458773:SU458777 ACQ458773:ACQ458777 AMM458773:AMM458777 AWI458773:AWI458777 BGE458773:BGE458777 BQA458773:BQA458777 BZW458773:BZW458777 CJS458773:CJS458777 CTO458773:CTO458777 DDK458773:DDK458777 DNG458773:DNG458777 DXC458773:DXC458777 EGY458773:EGY458777 EQU458773:EQU458777 FAQ458773:FAQ458777 FKM458773:FKM458777 FUI458773:FUI458777 GEE458773:GEE458777 GOA458773:GOA458777 GXW458773:GXW458777 HHS458773:HHS458777 HRO458773:HRO458777 IBK458773:IBK458777 ILG458773:ILG458777 IVC458773:IVC458777 JEY458773:JEY458777 JOU458773:JOU458777 JYQ458773:JYQ458777 KIM458773:KIM458777 KSI458773:KSI458777 LCE458773:LCE458777 LMA458773:LMA458777 LVW458773:LVW458777 MFS458773:MFS458777 MPO458773:MPO458777 MZK458773:MZK458777 NJG458773:NJG458777 NTC458773:NTC458777 OCY458773:OCY458777 OMU458773:OMU458777 OWQ458773:OWQ458777 PGM458773:PGM458777 PQI458773:PQI458777 QAE458773:QAE458777 QKA458773:QKA458777 QTW458773:QTW458777 RDS458773:RDS458777 RNO458773:RNO458777 RXK458773:RXK458777 SHG458773:SHG458777 SRC458773:SRC458777 TAY458773:TAY458777 TKU458773:TKU458777 TUQ458773:TUQ458777 UEM458773:UEM458777 UOI458773:UOI458777 UYE458773:UYE458777 VIA458773:VIA458777 VRW458773:VRW458777 WBS458773:WBS458777 WLO458773:WLO458777 WVK458773:WVK458777 C524309:C524313 IY524309:IY524313 SU524309:SU524313 ACQ524309:ACQ524313 AMM524309:AMM524313 AWI524309:AWI524313 BGE524309:BGE524313 BQA524309:BQA524313 BZW524309:BZW524313 CJS524309:CJS524313 CTO524309:CTO524313 DDK524309:DDK524313 DNG524309:DNG524313 DXC524309:DXC524313 EGY524309:EGY524313 EQU524309:EQU524313 FAQ524309:FAQ524313 FKM524309:FKM524313 FUI524309:FUI524313 GEE524309:GEE524313 GOA524309:GOA524313 GXW524309:GXW524313 HHS524309:HHS524313 HRO524309:HRO524313 IBK524309:IBK524313 ILG524309:ILG524313 IVC524309:IVC524313 JEY524309:JEY524313 JOU524309:JOU524313 JYQ524309:JYQ524313 KIM524309:KIM524313 KSI524309:KSI524313 LCE524309:LCE524313 LMA524309:LMA524313 LVW524309:LVW524313 MFS524309:MFS524313 MPO524309:MPO524313 MZK524309:MZK524313 NJG524309:NJG524313 NTC524309:NTC524313 OCY524309:OCY524313 OMU524309:OMU524313 OWQ524309:OWQ524313 PGM524309:PGM524313 PQI524309:PQI524313 QAE524309:QAE524313 QKA524309:QKA524313 QTW524309:QTW524313 RDS524309:RDS524313 RNO524309:RNO524313 RXK524309:RXK524313 SHG524309:SHG524313 SRC524309:SRC524313 TAY524309:TAY524313 TKU524309:TKU524313 TUQ524309:TUQ524313 UEM524309:UEM524313 UOI524309:UOI524313 UYE524309:UYE524313 VIA524309:VIA524313 VRW524309:VRW524313 WBS524309:WBS524313 WLO524309:WLO524313 WVK524309:WVK524313 C589845:C589849 IY589845:IY589849 SU589845:SU589849 ACQ589845:ACQ589849 AMM589845:AMM589849 AWI589845:AWI589849 BGE589845:BGE589849 BQA589845:BQA589849 BZW589845:BZW589849 CJS589845:CJS589849 CTO589845:CTO589849 DDK589845:DDK589849 DNG589845:DNG589849 DXC589845:DXC589849 EGY589845:EGY589849 EQU589845:EQU589849 FAQ589845:FAQ589849 FKM589845:FKM589849 FUI589845:FUI589849 GEE589845:GEE589849 GOA589845:GOA589849 GXW589845:GXW589849 HHS589845:HHS589849 HRO589845:HRO589849 IBK589845:IBK589849 ILG589845:ILG589849 IVC589845:IVC589849 JEY589845:JEY589849 JOU589845:JOU589849 JYQ589845:JYQ589849 KIM589845:KIM589849 KSI589845:KSI589849 LCE589845:LCE589849 LMA589845:LMA589849 LVW589845:LVW589849 MFS589845:MFS589849 MPO589845:MPO589849 MZK589845:MZK589849 NJG589845:NJG589849 NTC589845:NTC589849 OCY589845:OCY589849 OMU589845:OMU589849 OWQ589845:OWQ589849 PGM589845:PGM589849 PQI589845:PQI589849 QAE589845:QAE589849 QKA589845:QKA589849 QTW589845:QTW589849 RDS589845:RDS589849 RNO589845:RNO589849 RXK589845:RXK589849 SHG589845:SHG589849 SRC589845:SRC589849 TAY589845:TAY589849 TKU589845:TKU589849 TUQ589845:TUQ589849 UEM589845:UEM589849 UOI589845:UOI589849 UYE589845:UYE589849 VIA589845:VIA589849 VRW589845:VRW589849 WBS589845:WBS589849 WLO589845:WLO589849 WVK589845:WVK589849 C655381:C655385 IY655381:IY655385 SU655381:SU655385 ACQ655381:ACQ655385 AMM655381:AMM655385 AWI655381:AWI655385 BGE655381:BGE655385 BQA655381:BQA655385 BZW655381:BZW655385 CJS655381:CJS655385 CTO655381:CTO655385 DDK655381:DDK655385 DNG655381:DNG655385 DXC655381:DXC655385 EGY655381:EGY655385 EQU655381:EQU655385 FAQ655381:FAQ655385 FKM655381:FKM655385 FUI655381:FUI655385 GEE655381:GEE655385 GOA655381:GOA655385 GXW655381:GXW655385 HHS655381:HHS655385 HRO655381:HRO655385 IBK655381:IBK655385 ILG655381:ILG655385 IVC655381:IVC655385 JEY655381:JEY655385 JOU655381:JOU655385 JYQ655381:JYQ655385 KIM655381:KIM655385 KSI655381:KSI655385 LCE655381:LCE655385 LMA655381:LMA655385 LVW655381:LVW655385 MFS655381:MFS655385 MPO655381:MPO655385 MZK655381:MZK655385 NJG655381:NJG655385 NTC655381:NTC655385 OCY655381:OCY655385 OMU655381:OMU655385 OWQ655381:OWQ655385 PGM655381:PGM655385 PQI655381:PQI655385 QAE655381:QAE655385 QKA655381:QKA655385 QTW655381:QTW655385 RDS655381:RDS655385 RNO655381:RNO655385 RXK655381:RXK655385 SHG655381:SHG655385 SRC655381:SRC655385 TAY655381:TAY655385 TKU655381:TKU655385 TUQ655381:TUQ655385 UEM655381:UEM655385 UOI655381:UOI655385 UYE655381:UYE655385 VIA655381:VIA655385 VRW655381:VRW655385 WBS655381:WBS655385 WLO655381:WLO655385 WVK655381:WVK655385 C720917:C720921 IY720917:IY720921 SU720917:SU720921 ACQ720917:ACQ720921 AMM720917:AMM720921 AWI720917:AWI720921 BGE720917:BGE720921 BQA720917:BQA720921 BZW720917:BZW720921 CJS720917:CJS720921 CTO720917:CTO720921 DDK720917:DDK720921 DNG720917:DNG720921 DXC720917:DXC720921 EGY720917:EGY720921 EQU720917:EQU720921 FAQ720917:FAQ720921 FKM720917:FKM720921 FUI720917:FUI720921 GEE720917:GEE720921 GOA720917:GOA720921 GXW720917:GXW720921 HHS720917:HHS720921 HRO720917:HRO720921 IBK720917:IBK720921 ILG720917:ILG720921 IVC720917:IVC720921 JEY720917:JEY720921 JOU720917:JOU720921 JYQ720917:JYQ720921 KIM720917:KIM720921 KSI720917:KSI720921 LCE720917:LCE720921 LMA720917:LMA720921 LVW720917:LVW720921 MFS720917:MFS720921 MPO720917:MPO720921 MZK720917:MZK720921 NJG720917:NJG720921 NTC720917:NTC720921 OCY720917:OCY720921 OMU720917:OMU720921 OWQ720917:OWQ720921 PGM720917:PGM720921 PQI720917:PQI720921 QAE720917:QAE720921 QKA720917:QKA720921 QTW720917:QTW720921 RDS720917:RDS720921 RNO720917:RNO720921 RXK720917:RXK720921 SHG720917:SHG720921 SRC720917:SRC720921 TAY720917:TAY720921 TKU720917:TKU720921 TUQ720917:TUQ720921 UEM720917:UEM720921 UOI720917:UOI720921 UYE720917:UYE720921 VIA720917:VIA720921 VRW720917:VRW720921 WBS720917:WBS720921 WLO720917:WLO720921 WVK720917:WVK720921 C786453:C786457 IY786453:IY786457 SU786453:SU786457 ACQ786453:ACQ786457 AMM786453:AMM786457 AWI786453:AWI786457 BGE786453:BGE786457 BQA786453:BQA786457 BZW786453:BZW786457 CJS786453:CJS786457 CTO786453:CTO786457 DDK786453:DDK786457 DNG786453:DNG786457 DXC786453:DXC786457 EGY786453:EGY786457 EQU786453:EQU786457 FAQ786453:FAQ786457 FKM786453:FKM786457 FUI786453:FUI786457 GEE786453:GEE786457 GOA786453:GOA786457 GXW786453:GXW786457 HHS786453:HHS786457 HRO786453:HRO786457 IBK786453:IBK786457 ILG786453:ILG786457 IVC786453:IVC786457 JEY786453:JEY786457 JOU786453:JOU786457 JYQ786453:JYQ786457 KIM786453:KIM786457 KSI786453:KSI786457 LCE786453:LCE786457 LMA786453:LMA786457 LVW786453:LVW786457 MFS786453:MFS786457 MPO786453:MPO786457 MZK786453:MZK786457 NJG786453:NJG786457 NTC786453:NTC786457 OCY786453:OCY786457 OMU786453:OMU786457 OWQ786453:OWQ786457 PGM786453:PGM786457 PQI786453:PQI786457 QAE786453:QAE786457 QKA786453:QKA786457 QTW786453:QTW786457 RDS786453:RDS786457 RNO786453:RNO786457 RXK786453:RXK786457 SHG786453:SHG786457 SRC786453:SRC786457 TAY786453:TAY786457 TKU786453:TKU786457 TUQ786453:TUQ786457 UEM786453:UEM786457 UOI786453:UOI786457 UYE786453:UYE786457 VIA786453:VIA786457 VRW786453:VRW786457 WBS786453:WBS786457 WLO786453:WLO786457 WVK786453:WVK786457 C851989:C851993 IY851989:IY851993 SU851989:SU851993 ACQ851989:ACQ851993 AMM851989:AMM851993 AWI851989:AWI851993 BGE851989:BGE851993 BQA851989:BQA851993 BZW851989:BZW851993 CJS851989:CJS851993 CTO851989:CTO851993 DDK851989:DDK851993 DNG851989:DNG851993 DXC851989:DXC851993 EGY851989:EGY851993 EQU851989:EQU851993 FAQ851989:FAQ851993 FKM851989:FKM851993 FUI851989:FUI851993 GEE851989:GEE851993 GOA851989:GOA851993 GXW851989:GXW851993 HHS851989:HHS851993 HRO851989:HRO851993 IBK851989:IBK851993 ILG851989:ILG851993 IVC851989:IVC851993 JEY851989:JEY851993 JOU851989:JOU851993 JYQ851989:JYQ851993 KIM851989:KIM851993 KSI851989:KSI851993 LCE851989:LCE851993 LMA851989:LMA851993 LVW851989:LVW851993 MFS851989:MFS851993 MPO851989:MPO851993 MZK851989:MZK851993 NJG851989:NJG851993 NTC851989:NTC851993 OCY851989:OCY851993 OMU851989:OMU851993 OWQ851989:OWQ851993 PGM851989:PGM851993 PQI851989:PQI851993 QAE851989:QAE851993 QKA851989:QKA851993 QTW851989:QTW851993 RDS851989:RDS851993 RNO851989:RNO851993 RXK851989:RXK851993 SHG851989:SHG851993 SRC851989:SRC851993 TAY851989:TAY851993 TKU851989:TKU851993 TUQ851989:TUQ851993 UEM851989:UEM851993 UOI851989:UOI851993 UYE851989:UYE851993 VIA851989:VIA851993 VRW851989:VRW851993 WBS851989:WBS851993 WLO851989:WLO851993 WVK851989:WVK851993 C917525:C917529 IY917525:IY917529 SU917525:SU917529 ACQ917525:ACQ917529 AMM917525:AMM917529 AWI917525:AWI917529 BGE917525:BGE917529 BQA917525:BQA917529 BZW917525:BZW917529 CJS917525:CJS917529 CTO917525:CTO917529 DDK917525:DDK917529 DNG917525:DNG917529 DXC917525:DXC917529 EGY917525:EGY917529 EQU917525:EQU917529 FAQ917525:FAQ917529 FKM917525:FKM917529 FUI917525:FUI917529 GEE917525:GEE917529 GOA917525:GOA917529 GXW917525:GXW917529 HHS917525:HHS917529 HRO917525:HRO917529 IBK917525:IBK917529 ILG917525:ILG917529 IVC917525:IVC917529 JEY917525:JEY917529 JOU917525:JOU917529 JYQ917525:JYQ917529 KIM917525:KIM917529 KSI917525:KSI917529 LCE917525:LCE917529 LMA917525:LMA917529 LVW917525:LVW917529 MFS917525:MFS917529 MPO917525:MPO917529 MZK917525:MZK917529 NJG917525:NJG917529 NTC917525:NTC917529 OCY917525:OCY917529 OMU917525:OMU917529 OWQ917525:OWQ917529 PGM917525:PGM917529 PQI917525:PQI917529 QAE917525:QAE917529 QKA917525:QKA917529 QTW917525:QTW917529 RDS917525:RDS917529 RNO917525:RNO917529 RXK917525:RXK917529 SHG917525:SHG917529 SRC917525:SRC917529 TAY917525:TAY917529 TKU917525:TKU917529 TUQ917525:TUQ917529 UEM917525:UEM917529 UOI917525:UOI917529 UYE917525:UYE917529 VIA917525:VIA917529 VRW917525:VRW917529 WBS917525:WBS917529 WLO917525:WLO917529 WVK917525:WVK917529 C983061:C983065 IY983061:IY983065 SU983061:SU983065 ACQ983061:ACQ983065 AMM983061:AMM983065 AWI983061:AWI983065 BGE983061:BGE983065 BQA983061:BQA983065 BZW983061:BZW983065 CJS983061:CJS983065 CTO983061:CTO983065 DDK983061:DDK983065 DNG983061:DNG983065 DXC983061:DXC983065 EGY983061:EGY983065 EQU983061:EQU983065 FAQ983061:FAQ983065 FKM983061:FKM983065 FUI983061:FUI983065 GEE983061:GEE983065 GOA983061:GOA983065 GXW983061:GXW983065 HHS983061:HHS983065 HRO983061:HRO983065 IBK983061:IBK983065 ILG983061:ILG983065 IVC983061:IVC983065 JEY983061:JEY983065 JOU983061:JOU983065 JYQ983061:JYQ983065 KIM983061:KIM983065 KSI983061:KSI983065 LCE983061:LCE983065 LMA983061:LMA983065 LVW983061:LVW983065 MFS983061:MFS983065 MPO983061:MPO983065 MZK983061:MZK983065 NJG983061:NJG983065 NTC983061:NTC983065 OCY983061:OCY983065 OMU983061:OMU983065 OWQ983061:OWQ983065 PGM983061:PGM983065 PQI983061:PQI983065 QAE983061:QAE983065 QKA983061:QKA983065 QTW983061:QTW983065 RDS983061:RDS983065 RNO983061:RNO983065 RXK983061:RXK983065 SHG983061:SHG983065 SRC983061:SRC983065 TAY983061:TAY983065 TKU983061:TKU983065 TUQ983061:TUQ983065 UEM983061:UEM983065 UOI983061:UOI983065 UYE983061:UYE983065 VIA983061:VIA983065 VRW983061:VRW983065 WBS983061:WBS983065 WLO983061:WLO983065 WVK983061:WVK983065 C18 IY18 SU18 ACQ18 AMM18 AWI18 BGE18 BQA18 BZW18 CJS18 CTO18 DDK18 DNG18 DXC18 EGY18 EQU18 FAQ18 FKM18 FUI18 GEE18 GOA18 GXW18 HHS18 HRO18 IBK18 ILG18 IVC18 JEY18 JOU18 JYQ18 KIM18 KSI18 LCE18 LMA18 LVW18 MFS18 MPO18 MZK18 NJG18 NTC18 OCY18 OMU18 OWQ18 PGM18 PQI18 QAE18 QKA18 QTW18 RDS18 RNO18 RXK18 SHG18 SRC18 TAY18 TKU18 TUQ18 UEM18 UOI18 UYE18 VIA18 VRW18 WBS18 WLO18 WVK18 C65555 IY65555 SU65555 ACQ65555 AMM65555 AWI65555 BGE65555 BQA65555 BZW65555 CJS65555 CTO65555 DDK65555 DNG65555 DXC65555 EGY65555 EQU65555 FAQ65555 FKM65555 FUI65555 GEE65555 GOA65555 GXW65555 HHS65555 HRO65555 IBK65555 ILG65555 IVC65555 JEY65555 JOU65555 JYQ65555 KIM65555 KSI65555 LCE65555 LMA65555 LVW65555 MFS65555 MPO65555 MZK65555 NJG65555 NTC65555 OCY65555 OMU65555 OWQ65555 PGM65555 PQI65555 QAE65555 QKA65555 QTW65555 RDS65555 RNO65555 RXK65555 SHG65555 SRC65555 TAY65555 TKU65555 TUQ65555 UEM65555 UOI65555 UYE65555 VIA65555 VRW65555 WBS65555 WLO65555 WVK65555 C131091 IY131091 SU131091 ACQ131091 AMM131091 AWI131091 BGE131091 BQA131091 BZW131091 CJS131091 CTO131091 DDK131091 DNG131091 DXC131091 EGY131091 EQU131091 FAQ131091 FKM131091 FUI131091 GEE131091 GOA131091 GXW131091 HHS131091 HRO131091 IBK131091 ILG131091 IVC131091 JEY131091 JOU131091 JYQ131091 KIM131091 KSI131091 LCE131091 LMA131091 LVW131091 MFS131091 MPO131091 MZK131091 NJG131091 NTC131091 OCY131091 OMU131091 OWQ131091 PGM131091 PQI131091 QAE131091 QKA131091 QTW131091 RDS131091 RNO131091 RXK131091 SHG131091 SRC131091 TAY131091 TKU131091 TUQ131091 UEM131091 UOI131091 UYE131091 VIA131091 VRW131091 WBS131091 WLO131091 WVK131091 C196627 IY196627 SU196627 ACQ196627 AMM196627 AWI196627 BGE196627 BQA196627 BZW196627 CJS196627 CTO196627 DDK196627 DNG196627 DXC196627 EGY196627 EQU196627 FAQ196627 FKM196627 FUI196627 GEE196627 GOA196627 GXW196627 HHS196627 HRO196627 IBK196627 ILG196627 IVC196627 JEY196627 JOU196627 JYQ196627 KIM196627 KSI196627 LCE196627 LMA196627 LVW196627 MFS196627 MPO196627 MZK196627 NJG196627 NTC196627 OCY196627 OMU196627 OWQ196627 PGM196627 PQI196627 QAE196627 QKA196627 QTW196627 RDS196627 RNO196627 RXK196627 SHG196627 SRC196627 TAY196627 TKU196627 TUQ196627 UEM196627 UOI196627 UYE196627 VIA196627 VRW196627 WBS196627 WLO196627 WVK196627 C262163 IY262163 SU262163 ACQ262163 AMM262163 AWI262163 BGE262163 BQA262163 BZW262163 CJS262163 CTO262163 DDK262163 DNG262163 DXC262163 EGY262163 EQU262163 FAQ262163 FKM262163 FUI262163 GEE262163 GOA262163 GXW262163 HHS262163 HRO262163 IBK262163 ILG262163 IVC262163 JEY262163 JOU262163 JYQ262163 KIM262163 KSI262163 LCE262163 LMA262163 LVW262163 MFS262163 MPO262163 MZK262163 NJG262163 NTC262163 OCY262163 OMU262163 OWQ262163 PGM262163 PQI262163 QAE262163 QKA262163 QTW262163 RDS262163 RNO262163 RXK262163 SHG262163 SRC262163 TAY262163 TKU262163 TUQ262163 UEM262163 UOI262163 UYE262163 VIA262163 VRW262163 WBS262163 WLO262163 WVK262163 C327699 IY327699 SU327699 ACQ327699 AMM327699 AWI327699 BGE327699 BQA327699 BZW327699 CJS327699 CTO327699 DDK327699 DNG327699 DXC327699 EGY327699 EQU327699 FAQ327699 FKM327699 FUI327699 GEE327699 GOA327699 GXW327699 HHS327699 HRO327699 IBK327699 ILG327699 IVC327699 JEY327699 JOU327699 JYQ327699 KIM327699 KSI327699 LCE327699 LMA327699 LVW327699 MFS327699 MPO327699 MZK327699 NJG327699 NTC327699 OCY327699 OMU327699 OWQ327699 PGM327699 PQI327699 QAE327699 QKA327699 QTW327699 RDS327699 RNO327699 RXK327699 SHG327699 SRC327699 TAY327699 TKU327699 TUQ327699 UEM327699 UOI327699 UYE327699 VIA327699 VRW327699 WBS327699 WLO327699 WVK327699 C393235 IY393235 SU393235 ACQ393235 AMM393235 AWI393235 BGE393235 BQA393235 BZW393235 CJS393235 CTO393235 DDK393235 DNG393235 DXC393235 EGY393235 EQU393235 FAQ393235 FKM393235 FUI393235 GEE393235 GOA393235 GXW393235 HHS393235 HRO393235 IBK393235 ILG393235 IVC393235 JEY393235 JOU393235 JYQ393235 KIM393235 KSI393235 LCE393235 LMA393235 LVW393235 MFS393235 MPO393235 MZK393235 NJG393235 NTC393235 OCY393235 OMU393235 OWQ393235 PGM393235 PQI393235 QAE393235 QKA393235 QTW393235 RDS393235 RNO393235 RXK393235 SHG393235 SRC393235 TAY393235 TKU393235 TUQ393235 UEM393235 UOI393235 UYE393235 VIA393235 VRW393235 WBS393235 WLO393235 WVK393235 C458771 IY458771 SU458771 ACQ458771 AMM458771 AWI458771 BGE458771 BQA458771 BZW458771 CJS458771 CTO458771 DDK458771 DNG458771 DXC458771 EGY458771 EQU458771 FAQ458771 FKM458771 FUI458771 GEE458771 GOA458771 GXW458771 HHS458771 HRO458771 IBK458771 ILG458771 IVC458771 JEY458771 JOU458771 JYQ458771 KIM458771 KSI458771 LCE458771 LMA458771 LVW458771 MFS458771 MPO458771 MZK458771 NJG458771 NTC458771 OCY458771 OMU458771 OWQ458771 PGM458771 PQI458771 QAE458771 QKA458771 QTW458771 RDS458771 RNO458771 RXK458771 SHG458771 SRC458771 TAY458771 TKU458771 TUQ458771 UEM458771 UOI458771 UYE458771 VIA458771 VRW458771 WBS458771 WLO458771 WVK458771 C524307 IY524307 SU524307 ACQ524307 AMM524307 AWI524307 BGE524307 BQA524307 BZW524307 CJS524307 CTO524307 DDK524307 DNG524307 DXC524307 EGY524307 EQU524307 FAQ524307 FKM524307 FUI524307 GEE524307 GOA524307 GXW524307 HHS524307 HRO524307 IBK524307 ILG524307 IVC524307 JEY524307 JOU524307 JYQ524307 KIM524307 KSI524307 LCE524307 LMA524307 LVW524307 MFS524307 MPO524307 MZK524307 NJG524307 NTC524307 OCY524307 OMU524307 OWQ524307 PGM524307 PQI524307 QAE524307 QKA524307 QTW524307 RDS524307 RNO524307 RXK524307 SHG524307 SRC524307 TAY524307 TKU524307 TUQ524307 UEM524307 UOI524307 UYE524307 VIA524307 VRW524307 WBS524307 WLO524307 WVK524307 C589843 IY589843 SU589843 ACQ589843 AMM589843 AWI589843 BGE589843 BQA589843 BZW589843 CJS589843 CTO589843 DDK589843 DNG589843 DXC589843 EGY589843 EQU589843 FAQ589843 FKM589843 FUI589843 GEE589843 GOA589843 GXW589843 HHS589843 HRO589843 IBK589843 ILG589843 IVC589843 JEY589843 JOU589843 JYQ589843 KIM589843 KSI589843 LCE589843 LMA589843 LVW589843 MFS589843 MPO589843 MZK589843 NJG589843 NTC589843 OCY589843 OMU589843 OWQ589843 PGM589843 PQI589843 QAE589843 QKA589843 QTW589843 RDS589843 RNO589843 RXK589843 SHG589843 SRC589843 TAY589843 TKU589843 TUQ589843 UEM589843 UOI589843 UYE589843 VIA589843 VRW589843 WBS589843 WLO589843 WVK589843 C655379 IY655379 SU655379 ACQ655379 AMM655379 AWI655379 BGE655379 BQA655379 BZW655379 CJS655379 CTO655379 DDK655379 DNG655379 DXC655379 EGY655379 EQU655379 FAQ655379 FKM655379 FUI655379 GEE655379 GOA655379 GXW655379 HHS655379 HRO655379 IBK655379 ILG655379 IVC655379 JEY655379 JOU655379 JYQ655379 KIM655379 KSI655379 LCE655379 LMA655379 LVW655379 MFS655379 MPO655379 MZK655379 NJG655379 NTC655379 OCY655379 OMU655379 OWQ655379 PGM655379 PQI655379 QAE655379 QKA655379 QTW655379 RDS655379 RNO655379 RXK655379 SHG655379 SRC655379 TAY655379 TKU655379 TUQ655379 UEM655379 UOI655379 UYE655379 VIA655379 VRW655379 WBS655379 WLO655379 WVK655379 C720915 IY720915 SU720915 ACQ720915 AMM720915 AWI720915 BGE720915 BQA720915 BZW720915 CJS720915 CTO720915 DDK720915 DNG720915 DXC720915 EGY720915 EQU720915 FAQ720915 FKM720915 FUI720915 GEE720915 GOA720915 GXW720915 HHS720915 HRO720915 IBK720915 ILG720915 IVC720915 JEY720915 JOU720915 JYQ720915 KIM720915 KSI720915 LCE720915 LMA720915 LVW720915 MFS720915 MPO720915 MZK720915 NJG720915 NTC720915 OCY720915 OMU720915 OWQ720915 PGM720915 PQI720915 QAE720915 QKA720915 QTW720915 RDS720915 RNO720915 RXK720915 SHG720915 SRC720915 TAY720915 TKU720915 TUQ720915 UEM720915 UOI720915 UYE720915 VIA720915 VRW720915 WBS720915 WLO720915 WVK720915 C786451 IY786451 SU786451 ACQ786451 AMM786451 AWI786451 BGE786451 BQA786451 BZW786451 CJS786451 CTO786451 DDK786451 DNG786451 DXC786451 EGY786451 EQU786451 FAQ786451 FKM786451 FUI786451 GEE786451 GOA786451 GXW786451 HHS786451 HRO786451 IBK786451 ILG786451 IVC786451 JEY786451 JOU786451 JYQ786451 KIM786451 KSI786451 LCE786451 LMA786451 LVW786451 MFS786451 MPO786451 MZK786451 NJG786451 NTC786451 OCY786451 OMU786451 OWQ786451 PGM786451 PQI786451 QAE786451 QKA786451 QTW786451 RDS786451 RNO786451 RXK786451 SHG786451 SRC786451 TAY786451 TKU786451 TUQ786451 UEM786451 UOI786451 UYE786451 VIA786451 VRW786451 WBS786451 WLO786451 WVK786451 C851987 IY851987 SU851987 ACQ851987 AMM851987 AWI851987 BGE851987 BQA851987 BZW851987 CJS851987 CTO851987 DDK851987 DNG851987 DXC851987 EGY851987 EQU851987 FAQ851987 FKM851987 FUI851987 GEE851987 GOA851987 GXW851987 HHS851987 HRO851987 IBK851987 ILG851987 IVC851987 JEY851987 JOU851987 JYQ851987 KIM851987 KSI851987 LCE851987 LMA851987 LVW851987 MFS851987 MPO851987 MZK851987 NJG851987 NTC851987 OCY851987 OMU851987 OWQ851987 PGM851987 PQI851987 QAE851987 QKA851987 QTW851987 RDS851987 RNO851987 RXK851987 SHG851987 SRC851987 TAY851987 TKU851987 TUQ851987 UEM851987 UOI851987 UYE851987 VIA851987 VRW851987 WBS851987 WLO851987 WVK851987 C917523 IY917523 SU917523 ACQ917523 AMM917523 AWI917523 BGE917523 BQA917523 BZW917523 CJS917523 CTO917523 DDK917523 DNG917523 DXC917523 EGY917523 EQU917523 FAQ917523 FKM917523 FUI917523 GEE917523 GOA917523 GXW917523 HHS917523 HRO917523 IBK917523 ILG917523 IVC917523 JEY917523 JOU917523 JYQ917523 KIM917523 KSI917523 LCE917523 LMA917523 LVW917523 MFS917523 MPO917523 MZK917523 NJG917523 NTC917523 OCY917523 OMU917523 OWQ917523 PGM917523 PQI917523 QAE917523 QKA917523 QTW917523 RDS917523 RNO917523 RXK917523 SHG917523 SRC917523 TAY917523 TKU917523 TUQ917523 UEM917523 UOI917523 UYE917523 VIA917523 VRW917523 WBS917523 WLO917523 WVK917523 C983059 IY983059 SU983059 ACQ983059 AMM983059 AWI983059 BGE983059 BQA983059 BZW983059 CJS983059 CTO983059 DDK983059 DNG983059 DXC983059 EGY983059 EQU983059 FAQ983059 FKM983059 FUI983059 GEE983059 GOA983059 GXW983059 HHS983059 HRO983059 IBK983059 ILG983059 IVC983059 JEY983059 JOU983059 JYQ983059 KIM983059 KSI983059 LCE983059 LMA983059 LVW983059 MFS983059 MPO983059 MZK983059 NJG983059 NTC983059 OCY983059 OMU983059 OWQ983059 PGM983059 PQI983059 QAE983059 QKA983059 QTW983059 RDS983059 RNO983059 RXK983059 SHG983059 SRC983059 TAY983059 TKU983059 TUQ983059 UEM983059 UOI983059 UYE983059 VIA983059 VRW983059 WBS983059 WLO983059 WVK983059 C13 IY13 SU13 ACQ13 AMM13 AWI13 BGE13 BQA13 BZW13 CJS13 CTO13 DDK13 DNG13 DXC13 EGY13 EQU13 FAQ13 FKM13 FUI13 GEE13 GOA13 GXW13 HHS13 HRO13 IBK13 ILG13 IVC13 JEY13 JOU13 JYQ13 KIM13 KSI13 LCE13 LMA13 LVW13 MFS13 MPO13 MZK13 NJG13 NTC13 OCY13 OMU13 OWQ13 PGM13 PQI13 QAE13 QKA13 QTW13 RDS13 RNO13 RXK13 SHG13 SRC13 TAY13 TKU13 TUQ13 UEM13 UOI13 UYE13 VIA13 VRW13 WBS13 WLO13 WVK13 C65550 IY65550 SU65550 ACQ65550 AMM65550 AWI65550 BGE65550 BQA65550 BZW65550 CJS65550 CTO65550 DDK65550 DNG65550 DXC65550 EGY65550 EQU65550 FAQ65550 FKM65550 FUI65550 GEE65550 GOA65550 GXW65550 HHS65550 HRO65550 IBK65550 ILG65550 IVC65550 JEY65550 JOU65550 JYQ65550 KIM65550 KSI65550 LCE65550 LMA65550 LVW65550 MFS65550 MPO65550 MZK65550 NJG65550 NTC65550 OCY65550 OMU65550 OWQ65550 PGM65550 PQI65550 QAE65550 QKA65550 QTW65550 RDS65550 RNO65550 RXK65550 SHG65550 SRC65550 TAY65550 TKU65550 TUQ65550 UEM65550 UOI65550 UYE65550 VIA65550 VRW65550 WBS65550 WLO65550 WVK65550 C131086 IY131086 SU131086 ACQ131086 AMM131086 AWI131086 BGE131086 BQA131086 BZW131086 CJS131086 CTO131086 DDK131086 DNG131086 DXC131086 EGY131086 EQU131086 FAQ131086 FKM131086 FUI131086 GEE131086 GOA131086 GXW131086 HHS131086 HRO131086 IBK131086 ILG131086 IVC131086 JEY131086 JOU131086 JYQ131086 KIM131086 KSI131086 LCE131086 LMA131086 LVW131086 MFS131086 MPO131086 MZK131086 NJG131086 NTC131086 OCY131086 OMU131086 OWQ131086 PGM131086 PQI131086 QAE131086 QKA131086 QTW131086 RDS131086 RNO131086 RXK131086 SHG131086 SRC131086 TAY131086 TKU131086 TUQ131086 UEM131086 UOI131086 UYE131086 VIA131086 VRW131086 WBS131086 WLO131086 WVK131086 C196622 IY196622 SU196622 ACQ196622 AMM196622 AWI196622 BGE196622 BQA196622 BZW196622 CJS196622 CTO196622 DDK196622 DNG196622 DXC196622 EGY196622 EQU196622 FAQ196622 FKM196622 FUI196622 GEE196622 GOA196622 GXW196622 HHS196622 HRO196622 IBK196622 ILG196622 IVC196622 JEY196622 JOU196622 JYQ196622 KIM196622 KSI196622 LCE196622 LMA196622 LVW196622 MFS196622 MPO196622 MZK196622 NJG196622 NTC196622 OCY196622 OMU196622 OWQ196622 PGM196622 PQI196622 QAE196622 QKA196622 QTW196622 RDS196622 RNO196622 RXK196622 SHG196622 SRC196622 TAY196622 TKU196622 TUQ196622 UEM196622 UOI196622 UYE196622 VIA196622 VRW196622 WBS196622 WLO196622 WVK196622 C262158 IY262158 SU262158 ACQ262158 AMM262158 AWI262158 BGE262158 BQA262158 BZW262158 CJS262158 CTO262158 DDK262158 DNG262158 DXC262158 EGY262158 EQU262158 FAQ262158 FKM262158 FUI262158 GEE262158 GOA262158 GXW262158 HHS262158 HRO262158 IBK262158 ILG262158 IVC262158 JEY262158 JOU262158 JYQ262158 KIM262158 KSI262158 LCE262158 LMA262158 LVW262158 MFS262158 MPO262158 MZK262158 NJG262158 NTC262158 OCY262158 OMU262158 OWQ262158 PGM262158 PQI262158 QAE262158 QKA262158 QTW262158 RDS262158 RNO262158 RXK262158 SHG262158 SRC262158 TAY262158 TKU262158 TUQ262158 UEM262158 UOI262158 UYE262158 VIA262158 VRW262158 WBS262158 WLO262158 WVK262158 C327694 IY327694 SU327694 ACQ327694 AMM327694 AWI327694 BGE327694 BQA327694 BZW327694 CJS327694 CTO327694 DDK327694 DNG327694 DXC327694 EGY327694 EQU327694 FAQ327694 FKM327694 FUI327694 GEE327694 GOA327694 GXW327694 HHS327694 HRO327694 IBK327694 ILG327694 IVC327694 JEY327694 JOU327694 JYQ327694 KIM327694 KSI327694 LCE327694 LMA327694 LVW327694 MFS327694 MPO327694 MZK327694 NJG327694 NTC327694 OCY327694 OMU327694 OWQ327694 PGM327694 PQI327694 QAE327694 QKA327694 QTW327694 RDS327694 RNO327694 RXK327694 SHG327694 SRC327694 TAY327694 TKU327694 TUQ327694 UEM327694 UOI327694 UYE327694 VIA327694 VRW327694 WBS327694 WLO327694 WVK327694 C393230 IY393230 SU393230 ACQ393230 AMM393230 AWI393230 BGE393230 BQA393230 BZW393230 CJS393230 CTO393230 DDK393230 DNG393230 DXC393230 EGY393230 EQU393230 FAQ393230 FKM393230 FUI393230 GEE393230 GOA393230 GXW393230 HHS393230 HRO393230 IBK393230 ILG393230 IVC393230 JEY393230 JOU393230 JYQ393230 KIM393230 KSI393230 LCE393230 LMA393230 LVW393230 MFS393230 MPO393230 MZK393230 NJG393230 NTC393230 OCY393230 OMU393230 OWQ393230 PGM393230 PQI393230 QAE393230 QKA393230 QTW393230 RDS393230 RNO393230 RXK393230 SHG393230 SRC393230 TAY393230 TKU393230 TUQ393230 UEM393230 UOI393230 UYE393230 VIA393230 VRW393230 WBS393230 WLO393230 WVK393230 C458766 IY458766 SU458766 ACQ458766 AMM458766 AWI458766 BGE458766 BQA458766 BZW458766 CJS458766 CTO458766 DDK458766 DNG458766 DXC458766 EGY458766 EQU458766 FAQ458766 FKM458766 FUI458766 GEE458766 GOA458766 GXW458766 HHS458766 HRO458766 IBK458766 ILG458766 IVC458766 JEY458766 JOU458766 JYQ458766 KIM458766 KSI458766 LCE458766 LMA458766 LVW458766 MFS458766 MPO458766 MZK458766 NJG458766 NTC458766 OCY458766 OMU458766 OWQ458766 PGM458766 PQI458766 QAE458766 QKA458766 QTW458766 RDS458766 RNO458766 RXK458766 SHG458766 SRC458766 TAY458766 TKU458766 TUQ458766 UEM458766 UOI458766 UYE458766 VIA458766 VRW458766 WBS458766 WLO458766 WVK458766 C524302 IY524302 SU524302 ACQ524302 AMM524302 AWI524302 BGE524302 BQA524302 BZW524302 CJS524302 CTO524302 DDK524302 DNG524302 DXC524302 EGY524302 EQU524302 FAQ524302 FKM524302 FUI524302 GEE524302 GOA524302 GXW524302 HHS524302 HRO524302 IBK524302 ILG524302 IVC524302 JEY524302 JOU524302 JYQ524302 KIM524302 KSI524302 LCE524302 LMA524302 LVW524302 MFS524302 MPO524302 MZK524302 NJG524302 NTC524302 OCY524302 OMU524302 OWQ524302 PGM524302 PQI524302 QAE524302 QKA524302 QTW524302 RDS524302 RNO524302 RXK524302 SHG524302 SRC524302 TAY524302 TKU524302 TUQ524302 UEM524302 UOI524302 UYE524302 VIA524302 VRW524302 WBS524302 WLO524302 WVK524302 C589838 IY589838 SU589838 ACQ589838 AMM589838 AWI589838 BGE589838 BQA589838 BZW589838 CJS589838 CTO589838 DDK589838 DNG589838 DXC589838 EGY589838 EQU589838 FAQ589838 FKM589838 FUI589838 GEE589838 GOA589838 GXW589838 HHS589838 HRO589838 IBK589838 ILG589838 IVC589838 JEY589838 JOU589838 JYQ589838 KIM589838 KSI589838 LCE589838 LMA589838 LVW589838 MFS589838 MPO589838 MZK589838 NJG589838 NTC589838 OCY589838 OMU589838 OWQ589838 PGM589838 PQI589838 QAE589838 QKA589838 QTW589838 RDS589838 RNO589838 RXK589838 SHG589838 SRC589838 TAY589838 TKU589838 TUQ589838 UEM589838 UOI589838 UYE589838 VIA589838 VRW589838 WBS589838 WLO589838 WVK589838 C655374 IY655374 SU655374 ACQ655374 AMM655374 AWI655374 BGE655374 BQA655374 BZW655374 CJS655374 CTO655374 DDK655374 DNG655374 DXC655374 EGY655374 EQU655374 FAQ655374 FKM655374 FUI655374 GEE655374 GOA655374 GXW655374 HHS655374 HRO655374 IBK655374 ILG655374 IVC655374 JEY655374 JOU655374 JYQ655374 KIM655374 KSI655374 LCE655374 LMA655374 LVW655374 MFS655374 MPO655374 MZK655374 NJG655374 NTC655374 OCY655374 OMU655374 OWQ655374 PGM655374 PQI655374 QAE655374 QKA655374 QTW655374 RDS655374 RNO655374 RXK655374 SHG655374 SRC655374 TAY655374 TKU655374 TUQ655374 UEM655374 UOI655374 UYE655374 VIA655374 VRW655374 WBS655374 WLO655374 WVK655374 C720910 IY720910 SU720910 ACQ720910 AMM720910 AWI720910 BGE720910 BQA720910 BZW720910 CJS720910 CTO720910 DDK720910 DNG720910 DXC720910 EGY720910 EQU720910 FAQ720910 FKM720910 FUI720910 GEE720910 GOA720910 GXW720910 HHS720910 HRO720910 IBK720910 ILG720910 IVC720910 JEY720910 JOU720910 JYQ720910 KIM720910 KSI720910 LCE720910 LMA720910 LVW720910 MFS720910 MPO720910 MZK720910 NJG720910 NTC720910 OCY720910 OMU720910 OWQ720910 PGM720910 PQI720910 QAE720910 QKA720910 QTW720910 RDS720910 RNO720910 RXK720910 SHG720910 SRC720910 TAY720910 TKU720910 TUQ720910 UEM720910 UOI720910 UYE720910 VIA720910 VRW720910 WBS720910 WLO720910 WVK720910 C786446 IY786446 SU786446 ACQ786446 AMM786446 AWI786446 BGE786446 BQA786446 BZW786446 CJS786446 CTO786446 DDK786446 DNG786446 DXC786446 EGY786446 EQU786446 FAQ786446 FKM786446 FUI786446 GEE786446 GOA786446 GXW786446 HHS786446 HRO786446 IBK786446 ILG786446 IVC786446 JEY786446 JOU786446 JYQ786446 KIM786446 KSI786446 LCE786446 LMA786446 LVW786446 MFS786446 MPO786446 MZK786446 NJG786446 NTC786446 OCY786446 OMU786446 OWQ786446 PGM786446 PQI786446 QAE786446 QKA786446 QTW786446 RDS786446 RNO786446 RXK786446 SHG786446 SRC786446 TAY786446 TKU786446 TUQ786446 UEM786446 UOI786446 UYE786446 VIA786446 VRW786446 WBS786446 WLO786446 WVK786446 C851982 IY851982 SU851982 ACQ851982 AMM851982 AWI851982 BGE851982 BQA851982 BZW851982 CJS851982 CTO851982 DDK851982 DNG851982 DXC851982 EGY851982 EQU851982 FAQ851982 FKM851982 FUI851982 GEE851982 GOA851982 GXW851982 HHS851982 HRO851982 IBK851982 ILG851982 IVC851982 JEY851982 JOU851982 JYQ851982 KIM851982 KSI851982 LCE851982 LMA851982 LVW851982 MFS851982 MPO851982 MZK851982 NJG851982 NTC851982 OCY851982 OMU851982 OWQ851982 PGM851982 PQI851982 QAE851982 QKA851982 QTW851982 RDS851982 RNO851982 RXK851982 SHG851982 SRC851982 TAY851982 TKU851982 TUQ851982 UEM851982 UOI851982 UYE851982 VIA851982 VRW851982 WBS851982 WLO851982 WVK851982 C917518 IY917518 SU917518 ACQ917518 AMM917518 AWI917518 BGE917518 BQA917518 BZW917518 CJS917518 CTO917518 DDK917518 DNG917518 DXC917518 EGY917518 EQU917518 FAQ917518 FKM917518 FUI917518 GEE917518 GOA917518 GXW917518 HHS917518 HRO917518 IBK917518 ILG917518 IVC917518 JEY917518 JOU917518 JYQ917518 KIM917518 KSI917518 LCE917518 LMA917518 LVW917518 MFS917518 MPO917518 MZK917518 NJG917518 NTC917518 OCY917518 OMU917518 OWQ917518 PGM917518 PQI917518 QAE917518 QKA917518 QTW917518 RDS917518 RNO917518 RXK917518 SHG917518 SRC917518 TAY917518 TKU917518 TUQ917518 UEM917518 UOI917518 UYE917518 VIA917518 VRW917518 WBS917518 WLO917518 WVK917518 C983054 IY983054 SU983054 ACQ983054 AMM983054 AWI983054 BGE983054 BQA983054 BZW983054 CJS983054 CTO983054 DDK983054 DNG983054 DXC983054 EGY983054 EQU983054 FAQ983054 FKM983054 FUI983054 GEE983054 GOA983054 GXW983054 HHS983054 HRO983054 IBK983054 ILG983054 IVC983054 JEY983054 JOU983054 JYQ983054 KIM983054 KSI983054 LCE983054 LMA983054 LVW983054 MFS983054 MPO983054 MZK983054 NJG983054 NTC983054 OCY983054 OMU983054 OWQ983054 PGM983054 PQI983054 QAE983054 QKA983054 QTW983054 RDS983054 RNO983054 RXK983054 SHG983054 SRC983054 TAY983054 TKU983054 TUQ983054 UEM983054 UOI983054 UYE983054 VIA983054 VRW983054 WBS983054 WLO983054 WVK983054" xr:uid="{00000000-0002-0000-1700-000002000000}">
      <formula1>"Yes/No, Yes, No"</formula1>
    </dataValidation>
  </dataValidations>
  <pageMargins left="0.75" right="0.75" top="1" bottom="1" header="0.5" footer="0.5"/>
  <pageSetup paperSize="9" scale="39" orientation="portrait" r:id="rId1"/>
  <headerFooter alignWithMargins="0"/>
  <legacy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rgb="FF002060"/>
  </sheetPr>
  <dimension ref="A1"/>
  <sheetViews>
    <sheetView workbookViewId="0">
      <selection activeCell="D119" sqref="D119:D120"/>
    </sheetView>
  </sheetViews>
  <sheetFormatPr defaultColWidth="9.15234375" defaultRowHeight="12.45" x14ac:dyDescent="0.3"/>
  <cols>
    <col min="1" max="16384" width="9.15234375" style="8"/>
  </cols>
  <sheetData>
    <row r="1" spans="1:1" x14ac:dyDescent="0.3">
      <c r="A1" s="9" t="s">
        <v>38</v>
      </c>
    </row>
  </sheetData>
  <pageMargins left="0.75" right="0.75" top="1" bottom="1" header="0.5" footer="0.5"/>
  <headerFooter alignWithMargins="0"/>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theme="4" tint="0.59999389629810485"/>
    <pageSetUpPr fitToPage="1"/>
  </sheetPr>
  <dimension ref="A1:R46"/>
  <sheetViews>
    <sheetView topLeftCell="B1" zoomScale="80" zoomScaleNormal="80" workbookViewId="0">
      <selection activeCell="E34" sqref="E34:J34"/>
    </sheetView>
  </sheetViews>
  <sheetFormatPr defaultRowHeight="12.45" x14ac:dyDescent="0.3"/>
  <cols>
    <col min="1" max="1" width="6.3046875" customWidth="1"/>
    <col min="2" max="2" width="10.69140625" customWidth="1"/>
    <col min="3" max="3" width="6.3046875" bestFit="1" customWidth="1"/>
    <col min="4" max="5" width="16.3828125" bestFit="1" customWidth="1"/>
    <col min="6" max="6" width="10.15234375" bestFit="1" customWidth="1"/>
    <col min="7" max="7" width="12.3046875" customWidth="1"/>
    <col min="8" max="13" width="16.84375" customWidth="1"/>
    <col min="14" max="14" width="22.53515625" customWidth="1"/>
    <col min="17" max="17" width="39.53515625" bestFit="1" customWidth="1"/>
    <col min="18" max="18" width="11.3046875" customWidth="1"/>
  </cols>
  <sheetData>
    <row r="1" spans="1:18" ht="15.45" x14ac:dyDescent="0.4">
      <c r="A1" s="14" t="s">
        <v>447</v>
      </c>
    </row>
    <row r="4" spans="1:18" x14ac:dyDescent="0.3">
      <c r="A4" s="15" t="s">
        <v>448</v>
      </c>
      <c r="G4" s="16"/>
      <c r="H4" s="17"/>
      <c r="I4" s="17"/>
      <c r="J4" s="17"/>
      <c r="K4" s="17"/>
      <c r="N4" s="2" t="s">
        <v>449</v>
      </c>
    </row>
    <row r="5" spans="1:18" x14ac:dyDescent="0.3">
      <c r="B5" s="197"/>
      <c r="K5" s="18"/>
      <c r="L5" s="18"/>
      <c r="N5" s="19"/>
    </row>
    <row r="6" spans="1:18" s="6" customFormat="1" ht="25.5" customHeight="1" x14ac:dyDescent="0.3">
      <c r="B6" s="20" t="s">
        <v>450</v>
      </c>
      <c r="C6" s="20" t="s">
        <v>451</v>
      </c>
      <c r="D6" s="20" t="s">
        <v>452</v>
      </c>
      <c r="E6" s="20" t="s">
        <v>453</v>
      </c>
      <c r="F6" s="20" t="s">
        <v>454</v>
      </c>
      <c r="G6" s="20" t="s">
        <v>455</v>
      </c>
      <c r="H6" s="21" t="s">
        <v>456</v>
      </c>
      <c r="I6" s="21" t="s">
        <v>457</v>
      </c>
      <c r="J6" s="21" t="s">
        <v>458</v>
      </c>
      <c r="K6" s="21" t="s">
        <v>459</v>
      </c>
      <c r="L6" s="1" t="s">
        <v>460</v>
      </c>
      <c r="M6" s="21" t="s">
        <v>461</v>
      </c>
      <c r="N6" s="22" t="s">
        <v>462</v>
      </c>
      <c r="Q6" s="1" t="s">
        <v>463</v>
      </c>
      <c r="R6" s="6" t="s">
        <v>464</v>
      </c>
    </row>
    <row r="7" spans="1:18" x14ac:dyDescent="0.3">
      <c r="A7">
        <v>1</v>
      </c>
      <c r="B7" s="23"/>
      <c r="C7" s="24"/>
      <c r="D7" s="24"/>
      <c r="E7" s="25"/>
      <c r="F7" s="25"/>
      <c r="G7" s="26"/>
      <c r="H7" s="28">
        <f>$R$7*50*$B7*(1-$E7)*(1-$F7)</f>
        <v>0</v>
      </c>
      <c r="I7" s="28">
        <f>$R$8*50*$B7*(1-$E7)*(1-$F7)</f>
        <v>0</v>
      </c>
      <c r="J7" s="28">
        <f>$R$9*50*$B7*(1-$E7)*(1-$F7)</f>
        <v>0</v>
      </c>
      <c r="K7" s="27">
        <f>$R$10*50*$B7*(1-$E7)*(1-$F7)</f>
        <v>0</v>
      </c>
      <c r="L7" s="27">
        <f>$R$11*50*$B7*(1-$E7)*(1-$F7)</f>
        <v>0</v>
      </c>
      <c r="M7" s="27">
        <f>$R$12*50*$B7*(1-$E7)*(1-$F7)</f>
        <v>0</v>
      </c>
      <c r="N7" s="27">
        <f t="shared" ref="N7:N23" si="0">$N$5*50*$B7</f>
        <v>0</v>
      </c>
      <c r="Q7" t="s">
        <v>456</v>
      </c>
      <c r="R7" s="38">
        <v>247000</v>
      </c>
    </row>
    <row r="8" spans="1:18" x14ac:dyDescent="0.3">
      <c r="A8">
        <v>2</v>
      </c>
      <c r="B8" s="23"/>
      <c r="C8" s="24"/>
      <c r="D8" s="24"/>
      <c r="E8" s="25"/>
      <c r="F8" s="25"/>
      <c r="G8" s="26"/>
      <c r="H8" s="28">
        <f t="shared" ref="H8:H23" si="1">$R$7*50*$B8*(1-$E8)*(1-$F8)</f>
        <v>0</v>
      </c>
      <c r="I8" s="28">
        <f t="shared" ref="I8:I23" si="2">$R$8*50*$B8*(1-$E8)*(1-$F8)</f>
        <v>0</v>
      </c>
      <c r="J8" s="28">
        <f t="shared" ref="J8:J23" si="3">$R$9*50*$B8*(1-$E8)*(1-$F8)</f>
        <v>0</v>
      </c>
      <c r="K8" s="27">
        <f t="shared" ref="K8:K23" si="4">$R$10*50*$B8*(1-$E8)*(1-$F8)</f>
        <v>0</v>
      </c>
      <c r="L8" s="27">
        <f t="shared" ref="L8:L23" si="5">$R$11*50*$B8*(1-$E8)*(1-$F8)</f>
        <v>0</v>
      </c>
      <c r="M8" s="27">
        <f t="shared" ref="M8:M23" si="6">$R$12*50*$B8*(1-$E8)*(1-$F8)</f>
        <v>0</v>
      </c>
      <c r="N8" s="27">
        <f t="shared" si="0"/>
        <v>0</v>
      </c>
      <c r="Q8" t="s">
        <v>457</v>
      </c>
      <c r="R8" s="38">
        <v>1844000</v>
      </c>
    </row>
    <row r="9" spans="1:18" x14ac:dyDescent="0.3">
      <c r="A9">
        <v>3</v>
      </c>
      <c r="B9" s="23"/>
      <c r="C9" s="24"/>
      <c r="D9" s="24"/>
      <c r="E9" s="25"/>
      <c r="F9" s="25"/>
      <c r="G9" s="26"/>
      <c r="H9" s="28">
        <f t="shared" si="1"/>
        <v>0</v>
      </c>
      <c r="I9" s="28">
        <f t="shared" si="2"/>
        <v>0</v>
      </c>
      <c r="J9" s="28">
        <f t="shared" si="3"/>
        <v>0</v>
      </c>
      <c r="K9" s="27">
        <f t="shared" si="4"/>
        <v>0</v>
      </c>
      <c r="L9" s="27">
        <f t="shared" si="5"/>
        <v>0</v>
      </c>
      <c r="M9" s="27">
        <f t="shared" si="6"/>
        <v>0</v>
      </c>
      <c r="N9" s="27">
        <f t="shared" si="0"/>
        <v>0</v>
      </c>
      <c r="Q9" s="6" t="s">
        <v>458</v>
      </c>
      <c r="R9" s="38">
        <v>29000</v>
      </c>
    </row>
    <row r="10" spans="1:18" x14ac:dyDescent="0.3">
      <c r="A10">
        <v>4</v>
      </c>
      <c r="B10" s="23"/>
      <c r="C10" s="24"/>
      <c r="D10" s="24"/>
      <c r="E10" s="25"/>
      <c r="F10" s="25"/>
      <c r="G10" s="26"/>
      <c r="H10" s="28">
        <f t="shared" si="1"/>
        <v>0</v>
      </c>
      <c r="I10" s="28">
        <f t="shared" si="2"/>
        <v>0</v>
      </c>
      <c r="J10" s="28">
        <f t="shared" si="3"/>
        <v>0</v>
      </c>
      <c r="K10" s="27">
        <f t="shared" si="4"/>
        <v>0</v>
      </c>
      <c r="L10" s="27">
        <f t="shared" si="5"/>
        <v>0</v>
      </c>
      <c r="M10" s="27">
        <f t="shared" si="6"/>
        <v>0</v>
      </c>
      <c r="N10" s="27">
        <f t="shared" si="0"/>
        <v>0</v>
      </c>
      <c r="Q10" t="s">
        <v>459</v>
      </c>
      <c r="R10" s="38">
        <v>877000</v>
      </c>
    </row>
    <row r="11" spans="1:18" x14ac:dyDescent="0.3">
      <c r="A11">
        <v>5</v>
      </c>
      <c r="B11" s="23"/>
      <c r="C11" s="24"/>
      <c r="D11" s="24"/>
      <c r="E11" s="25"/>
      <c r="F11" s="25"/>
      <c r="G11" s="26"/>
      <c r="H11" s="28">
        <f t="shared" si="1"/>
        <v>0</v>
      </c>
      <c r="I11" s="28">
        <f t="shared" si="2"/>
        <v>0</v>
      </c>
      <c r="J11" s="28">
        <f t="shared" si="3"/>
        <v>0</v>
      </c>
      <c r="K11" s="27">
        <f t="shared" si="4"/>
        <v>0</v>
      </c>
      <c r="L11" s="27">
        <f t="shared" si="5"/>
        <v>0</v>
      </c>
      <c r="M11" s="27">
        <f t="shared" si="6"/>
        <v>0</v>
      </c>
      <c r="N11" s="27">
        <f t="shared" si="0"/>
        <v>0</v>
      </c>
      <c r="Q11" t="s">
        <v>460</v>
      </c>
      <c r="R11" s="38">
        <v>1842000</v>
      </c>
    </row>
    <row r="12" spans="1:18" x14ac:dyDescent="0.3">
      <c r="A12">
        <v>6</v>
      </c>
      <c r="B12" s="23"/>
      <c r="C12" s="24"/>
      <c r="D12" s="24"/>
      <c r="E12" s="25"/>
      <c r="F12" s="25"/>
      <c r="G12" s="26"/>
      <c r="H12" s="28">
        <f t="shared" si="1"/>
        <v>0</v>
      </c>
      <c r="I12" s="28">
        <f t="shared" si="2"/>
        <v>0</v>
      </c>
      <c r="J12" s="28">
        <f t="shared" si="3"/>
        <v>0</v>
      </c>
      <c r="K12" s="27">
        <f t="shared" si="4"/>
        <v>0</v>
      </c>
      <c r="L12" s="27">
        <f t="shared" si="5"/>
        <v>0</v>
      </c>
      <c r="M12" s="27">
        <f t="shared" si="6"/>
        <v>0</v>
      </c>
      <c r="N12" s="27">
        <f t="shared" si="0"/>
        <v>0</v>
      </c>
      <c r="Q12" t="s">
        <v>461</v>
      </c>
      <c r="R12" s="38">
        <v>15031000</v>
      </c>
    </row>
    <row r="13" spans="1:18" x14ac:dyDescent="0.3">
      <c r="A13">
        <v>7</v>
      </c>
      <c r="B13" s="23">
        <v>0</v>
      </c>
      <c r="C13" s="24"/>
      <c r="D13" s="24"/>
      <c r="E13" s="25">
        <v>0</v>
      </c>
      <c r="F13" s="25">
        <v>0</v>
      </c>
      <c r="G13" s="26"/>
      <c r="H13" s="28">
        <f t="shared" si="1"/>
        <v>0</v>
      </c>
      <c r="I13" s="28">
        <f t="shared" si="2"/>
        <v>0</v>
      </c>
      <c r="J13" s="28">
        <f t="shared" si="3"/>
        <v>0</v>
      </c>
      <c r="K13" s="27">
        <f t="shared" si="4"/>
        <v>0</v>
      </c>
      <c r="L13" s="27">
        <f t="shared" si="5"/>
        <v>0</v>
      </c>
      <c r="M13" s="27">
        <f t="shared" si="6"/>
        <v>0</v>
      </c>
      <c r="N13" s="27">
        <f t="shared" si="0"/>
        <v>0</v>
      </c>
    </row>
    <row r="14" spans="1:18" x14ac:dyDescent="0.3">
      <c r="A14">
        <v>8</v>
      </c>
      <c r="B14" s="23">
        <v>0</v>
      </c>
      <c r="C14" s="24"/>
      <c r="D14" s="24"/>
      <c r="E14" s="25">
        <v>0</v>
      </c>
      <c r="F14" s="25">
        <v>0</v>
      </c>
      <c r="G14" s="26"/>
      <c r="H14" s="28">
        <f t="shared" si="1"/>
        <v>0</v>
      </c>
      <c r="I14" s="28">
        <f t="shared" si="2"/>
        <v>0</v>
      </c>
      <c r="J14" s="28">
        <f t="shared" si="3"/>
        <v>0</v>
      </c>
      <c r="K14" s="27">
        <f t="shared" si="4"/>
        <v>0</v>
      </c>
      <c r="L14" s="27">
        <f t="shared" si="5"/>
        <v>0</v>
      </c>
      <c r="M14" s="27">
        <f t="shared" si="6"/>
        <v>0</v>
      </c>
      <c r="N14" s="27">
        <f t="shared" si="0"/>
        <v>0</v>
      </c>
    </row>
    <row r="15" spans="1:18" x14ac:dyDescent="0.3">
      <c r="A15">
        <v>9</v>
      </c>
      <c r="B15" s="23">
        <v>0</v>
      </c>
      <c r="C15" s="24"/>
      <c r="D15" s="24"/>
      <c r="E15" s="25">
        <v>0</v>
      </c>
      <c r="F15" s="25">
        <v>0</v>
      </c>
      <c r="G15" s="26"/>
      <c r="H15" s="28">
        <f t="shared" si="1"/>
        <v>0</v>
      </c>
      <c r="I15" s="28">
        <f t="shared" si="2"/>
        <v>0</v>
      </c>
      <c r="J15" s="28">
        <f t="shared" si="3"/>
        <v>0</v>
      </c>
      <c r="K15" s="27">
        <f t="shared" si="4"/>
        <v>0</v>
      </c>
      <c r="L15" s="27">
        <f t="shared" si="5"/>
        <v>0</v>
      </c>
      <c r="M15" s="27">
        <f t="shared" si="6"/>
        <v>0</v>
      </c>
      <c r="N15" s="27">
        <f t="shared" si="0"/>
        <v>0</v>
      </c>
    </row>
    <row r="16" spans="1:18" x14ac:dyDescent="0.3">
      <c r="A16">
        <v>10</v>
      </c>
      <c r="B16" s="23">
        <v>0</v>
      </c>
      <c r="C16" s="24"/>
      <c r="D16" s="24"/>
      <c r="E16" s="25">
        <v>0</v>
      </c>
      <c r="F16" s="25">
        <v>0</v>
      </c>
      <c r="G16" s="26"/>
      <c r="H16" s="28">
        <f t="shared" si="1"/>
        <v>0</v>
      </c>
      <c r="I16" s="28">
        <f t="shared" si="2"/>
        <v>0</v>
      </c>
      <c r="J16" s="28">
        <f t="shared" si="3"/>
        <v>0</v>
      </c>
      <c r="K16" s="27">
        <f t="shared" si="4"/>
        <v>0</v>
      </c>
      <c r="L16" s="27">
        <f t="shared" si="5"/>
        <v>0</v>
      </c>
      <c r="M16" s="27">
        <f t="shared" si="6"/>
        <v>0</v>
      </c>
      <c r="N16" s="27">
        <f t="shared" si="0"/>
        <v>0</v>
      </c>
    </row>
    <row r="17" spans="1:14" x14ac:dyDescent="0.3">
      <c r="A17">
        <v>11</v>
      </c>
      <c r="B17" s="23">
        <v>0</v>
      </c>
      <c r="C17" s="24"/>
      <c r="D17" s="24"/>
      <c r="E17" s="25">
        <v>0</v>
      </c>
      <c r="F17" s="25">
        <v>0</v>
      </c>
      <c r="G17" s="26"/>
      <c r="H17" s="28">
        <f t="shared" si="1"/>
        <v>0</v>
      </c>
      <c r="I17" s="28">
        <f t="shared" si="2"/>
        <v>0</v>
      </c>
      <c r="J17" s="28">
        <f t="shared" si="3"/>
        <v>0</v>
      </c>
      <c r="K17" s="27">
        <f t="shared" si="4"/>
        <v>0</v>
      </c>
      <c r="L17" s="27">
        <f t="shared" si="5"/>
        <v>0</v>
      </c>
      <c r="M17" s="27">
        <f t="shared" si="6"/>
        <v>0</v>
      </c>
      <c r="N17" s="27">
        <f t="shared" si="0"/>
        <v>0</v>
      </c>
    </row>
    <row r="18" spans="1:14" x14ac:dyDescent="0.3">
      <c r="A18">
        <v>12</v>
      </c>
      <c r="B18" s="23">
        <v>0</v>
      </c>
      <c r="C18" s="24"/>
      <c r="D18" s="24"/>
      <c r="E18" s="25">
        <v>0</v>
      </c>
      <c r="F18" s="25">
        <v>0</v>
      </c>
      <c r="G18" s="26"/>
      <c r="H18" s="28">
        <f t="shared" si="1"/>
        <v>0</v>
      </c>
      <c r="I18" s="28">
        <f t="shared" si="2"/>
        <v>0</v>
      </c>
      <c r="J18" s="28">
        <f t="shared" si="3"/>
        <v>0</v>
      </c>
      <c r="K18" s="27">
        <f t="shared" si="4"/>
        <v>0</v>
      </c>
      <c r="L18" s="27">
        <f t="shared" si="5"/>
        <v>0</v>
      </c>
      <c r="M18" s="27">
        <f t="shared" si="6"/>
        <v>0</v>
      </c>
      <c r="N18" s="27">
        <f t="shared" si="0"/>
        <v>0</v>
      </c>
    </row>
    <row r="19" spans="1:14" x14ac:dyDescent="0.3">
      <c r="A19">
        <v>13</v>
      </c>
      <c r="B19" s="23">
        <v>0</v>
      </c>
      <c r="C19" s="24"/>
      <c r="D19" s="24"/>
      <c r="E19" s="25">
        <v>0</v>
      </c>
      <c r="F19" s="25">
        <v>0</v>
      </c>
      <c r="G19" s="26"/>
      <c r="H19" s="28">
        <f t="shared" si="1"/>
        <v>0</v>
      </c>
      <c r="I19" s="28">
        <f t="shared" si="2"/>
        <v>0</v>
      </c>
      <c r="J19" s="28">
        <f t="shared" si="3"/>
        <v>0</v>
      </c>
      <c r="K19" s="27">
        <f t="shared" si="4"/>
        <v>0</v>
      </c>
      <c r="L19" s="27">
        <f t="shared" si="5"/>
        <v>0</v>
      </c>
      <c r="M19" s="27">
        <f t="shared" si="6"/>
        <v>0</v>
      </c>
      <c r="N19" s="27">
        <f t="shared" si="0"/>
        <v>0</v>
      </c>
    </row>
    <row r="20" spans="1:14" x14ac:dyDescent="0.3">
      <c r="A20">
        <v>14</v>
      </c>
      <c r="B20" s="23">
        <v>0</v>
      </c>
      <c r="C20" s="24"/>
      <c r="D20" s="24"/>
      <c r="E20" s="25">
        <v>0</v>
      </c>
      <c r="F20" s="25">
        <v>0</v>
      </c>
      <c r="G20" s="26"/>
      <c r="H20" s="28">
        <f t="shared" si="1"/>
        <v>0</v>
      </c>
      <c r="I20" s="28">
        <f t="shared" si="2"/>
        <v>0</v>
      </c>
      <c r="J20" s="28">
        <f t="shared" si="3"/>
        <v>0</v>
      </c>
      <c r="K20" s="27">
        <f t="shared" si="4"/>
        <v>0</v>
      </c>
      <c r="L20" s="27">
        <f t="shared" si="5"/>
        <v>0</v>
      </c>
      <c r="M20" s="27">
        <f t="shared" si="6"/>
        <v>0</v>
      </c>
      <c r="N20" s="27">
        <f t="shared" si="0"/>
        <v>0</v>
      </c>
    </row>
    <row r="21" spans="1:14" x14ac:dyDescent="0.3">
      <c r="A21">
        <v>15</v>
      </c>
      <c r="B21" s="23">
        <v>0</v>
      </c>
      <c r="C21" s="24"/>
      <c r="D21" s="24"/>
      <c r="E21" s="25">
        <v>0</v>
      </c>
      <c r="F21" s="25">
        <v>0</v>
      </c>
      <c r="G21" s="26"/>
      <c r="H21" s="28">
        <f t="shared" si="1"/>
        <v>0</v>
      </c>
      <c r="I21" s="28">
        <f t="shared" si="2"/>
        <v>0</v>
      </c>
      <c r="J21" s="28">
        <f t="shared" si="3"/>
        <v>0</v>
      </c>
      <c r="K21" s="27">
        <f t="shared" si="4"/>
        <v>0</v>
      </c>
      <c r="L21" s="27">
        <f t="shared" si="5"/>
        <v>0</v>
      </c>
      <c r="M21" s="27">
        <f t="shared" si="6"/>
        <v>0</v>
      </c>
      <c r="N21" s="27">
        <f t="shared" si="0"/>
        <v>0</v>
      </c>
    </row>
    <row r="22" spans="1:14" x14ac:dyDescent="0.3">
      <c r="A22">
        <v>16</v>
      </c>
      <c r="B22" s="23">
        <v>0</v>
      </c>
      <c r="C22" s="24"/>
      <c r="D22" s="24"/>
      <c r="E22" s="25">
        <v>0</v>
      </c>
      <c r="F22" s="25">
        <v>0</v>
      </c>
      <c r="G22" s="26"/>
      <c r="H22" s="28">
        <f t="shared" si="1"/>
        <v>0</v>
      </c>
      <c r="I22" s="28">
        <f t="shared" si="2"/>
        <v>0</v>
      </c>
      <c r="J22" s="28">
        <f t="shared" si="3"/>
        <v>0</v>
      </c>
      <c r="K22" s="27">
        <f t="shared" si="4"/>
        <v>0</v>
      </c>
      <c r="L22" s="27">
        <f t="shared" si="5"/>
        <v>0</v>
      </c>
      <c r="M22" s="27">
        <f t="shared" si="6"/>
        <v>0</v>
      </c>
      <c r="N22" s="27">
        <f t="shared" si="0"/>
        <v>0</v>
      </c>
    </row>
    <row r="23" spans="1:14" x14ac:dyDescent="0.3">
      <c r="A23">
        <v>17</v>
      </c>
      <c r="B23" s="23">
        <v>0</v>
      </c>
      <c r="C23" s="24"/>
      <c r="D23" s="24"/>
      <c r="E23" s="25">
        <v>0</v>
      </c>
      <c r="F23" s="25">
        <v>0</v>
      </c>
      <c r="G23" s="26"/>
      <c r="H23" s="28">
        <f t="shared" si="1"/>
        <v>0</v>
      </c>
      <c r="I23" s="28">
        <f t="shared" si="2"/>
        <v>0</v>
      </c>
      <c r="J23" s="28">
        <f t="shared" si="3"/>
        <v>0</v>
      </c>
      <c r="K23" s="27">
        <f t="shared" si="4"/>
        <v>0</v>
      </c>
      <c r="L23" s="27">
        <f t="shared" si="5"/>
        <v>0</v>
      </c>
      <c r="M23" s="27">
        <f t="shared" si="6"/>
        <v>0</v>
      </c>
      <c r="N23" s="27">
        <f t="shared" si="0"/>
        <v>0</v>
      </c>
    </row>
    <row r="24" spans="1:14" x14ac:dyDescent="0.3">
      <c r="B24" s="29"/>
      <c r="D24" s="30"/>
      <c r="E24" s="30"/>
    </row>
    <row r="25" spans="1:14" x14ac:dyDescent="0.3">
      <c r="A25" s="31" t="s">
        <v>465</v>
      </c>
      <c r="B25" s="198">
        <f>SUM(B7:B23)</f>
        <v>0</v>
      </c>
      <c r="F25" s="32"/>
      <c r="G25" s="33">
        <f>SUM(G7:G24)</f>
        <v>0</v>
      </c>
      <c r="H25" s="34">
        <f t="shared" ref="H25:N25" si="7">SUM(H7:H23)</f>
        <v>0</v>
      </c>
      <c r="I25" s="34">
        <f t="shared" si="7"/>
        <v>0</v>
      </c>
      <c r="J25" s="34">
        <f t="shared" si="7"/>
        <v>0</v>
      </c>
      <c r="K25" s="34">
        <f t="shared" si="7"/>
        <v>0</v>
      </c>
      <c r="L25" s="34">
        <f t="shared" si="7"/>
        <v>0</v>
      </c>
      <c r="M25" s="34">
        <f t="shared" si="7"/>
        <v>0</v>
      </c>
      <c r="N25" s="34">
        <f t="shared" si="7"/>
        <v>0</v>
      </c>
    </row>
    <row r="27" spans="1:14" x14ac:dyDescent="0.3">
      <c r="A27" s="103" t="s">
        <v>466</v>
      </c>
      <c r="B27" s="103"/>
      <c r="C27" s="103"/>
      <c r="D27" s="103"/>
      <c r="E27" s="103"/>
      <c r="G27" s="2" t="s">
        <v>467</v>
      </c>
    </row>
    <row r="28" spans="1:14" x14ac:dyDescent="0.3">
      <c r="A28" s="199">
        <v>1</v>
      </c>
      <c r="B28" s="200"/>
      <c r="C28" s="200"/>
      <c r="D28" s="200"/>
      <c r="E28" s="103"/>
    </row>
    <row r="29" spans="1:14" x14ac:dyDescent="0.3">
      <c r="A29" s="199">
        <v>2</v>
      </c>
      <c r="B29" s="200"/>
      <c r="C29" s="200"/>
      <c r="D29" s="200"/>
      <c r="E29" s="103"/>
    </row>
    <row r="30" spans="1:14" x14ac:dyDescent="0.3">
      <c r="A30" s="199">
        <v>3</v>
      </c>
      <c r="B30" s="200"/>
      <c r="C30" s="200"/>
      <c r="D30" s="200"/>
      <c r="E30" s="103"/>
    </row>
    <row r="31" spans="1:14" x14ac:dyDescent="0.3">
      <c r="A31" s="199">
        <v>4</v>
      </c>
      <c r="B31" s="200"/>
      <c r="C31" s="200"/>
      <c r="D31" s="200"/>
      <c r="E31" s="103"/>
    </row>
    <row r="32" spans="1:14" x14ac:dyDescent="0.3">
      <c r="A32" s="199">
        <v>5</v>
      </c>
      <c r="B32" s="200"/>
      <c r="C32" s="200"/>
      <c r="D32" s="200"/>
      <c r="E32" s="103"/>
    </row>
    <row r="33" spans="1:5" x14ac:dyDescent="0.3">
      <c r="A33" s="199">
        <v>6</v>
      </c>
      <c r="B33" s="200"/>
      <c r="C33" s="200"/>
      <c r="D33" s="200"/>
      <c r="E33" s="103"/>
    </row>
    <row r="34" spans="1:5" x14ac:dyDescent="0.3">
      <c r="A34" s="199">
        <v>7</v>
      </c>
      <c r="B34" s="200"/>
      <c r="C34" s="200"/>
      <c r="D34" s="200"/>
      <c r="E34" s="103"/>
    </row>
    <row r="35" spans="1:5" x14ac:dyDescent="0.3">
      <c r="A35" s="199">
        <v>8</v>
      </c>
      <c r="B35" s="200"/>
      <c r="C35" s="200"/>
      <c r="D35" s="200"/>
      <c r="E35" s="103"/>
    </row>
    <row r="36" spans="1:5" x14ac:dyDescent="0.3">
      <c r="A36" s="199">
        <v>9</v>
      </c>
      <c r="B36" s="200"/>
      <c r="C36" s="200"/>
      <c r="D36" s="200"/>
      <c r="E36" s="103"/>
    </row>
    <row r="37" spans="1:5" x14ac:dyDescent="0.3">
      <c r="A37" s="199">
        <v>10</v>
      </c>
      <c r="B37" s="200"/>
      <c r="C37" s="200"/>
      <c r="D37" s="200"/>
      <c r="E37" s="103"/>
    </row>
    <row r="38" spans="1:5" x14ac:dyDescent="0.3">
      <c r="A38" s="199">
        <v>11</v>
      </c>
      <c r="B38" s="200"/>
      <c r="C38" s="200"/>
      <c r="D38" s="200"/>
      <c r="E38" s="103"/>
    </row>
    <row r="39" spans="1:5" x14ac:dyDescent="0.3">
      <c r="A39" s="199">
        <v>12</v>
      </c>
      <c r="B39" s="200"/>
      <c r="C39" s="200"/>
      <c r="D39" s="200"/>
      <c r="E39" s="103"/>
    </row>
    <row r="40" spans="1:5" x14ac:dyDescent="0.3">
      <c r="A40" s="199">
        <v>13</v>
      </c>
      <c r="B40" s="200"/>
      <c r="C40" s="200"/>
      <c r="D40" s="200"/>
      <c r="E40" s="103"/>
    </row>
    <row r="41" spans="1:5" x14ac:dyDescent="0.3">
      <c r="A41" s="199">
        <v>14</v>
      </c>
      <c r="B41" s="200"/>
      <c r="C41" s="200"/>
      <c r="D41" s="200"/>
      <c r="E41" s="103"/>
    </row>
    <row r="42" spans="1:5" x14ac:dyDescent="0.3">
      <c r="A42" s="199">
        <v>15</v>
      </c>
      <c r="B42" s="200"/>
      <c r="C42" s="200"/>
      <c r="D42" s="200"/>
      <c r="E42" s="103"/>
    </row>
    <row r="43" spans="1:5" x14ac:dyDescent="0.3">
      <c r="A43" s="199">
        <v>16</v>
      </c>
      <c r="B43" s="200"/>
      <c r="C43" s="200"/>
      <c r="D43" s="200"/>
      <c r="E43" s="103"/>
    </row>
    <row r="44" spans="1:5" x14ac:dyDescent="0.3">
      <c r="A44" s="199">
        <v>17</v>
      </c>
      <c r="B44" s="200"/>
      <c r="C44" s="200"/>
      <c r="D44" s="200"/>
      <c r="E44" s="103"/>
    </row>
    <row r="46" spans="1:5" x14ac:dyDescent="0.3">
      <c r="B46" t="s">
        <v>468</v>
      </c>
    </row>
  </sheetData>
  <pageMargins left="0.75" right="0.75" top="1" bottom="1" header="0.5" footer="0.5"/>
  <pageSetup paperSize="8" scale="50" orientation="landscape" r:id="rId1"/>
  <headerFooter alignWithMargins="0"/>
  <legacy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rgb="FF002060"/>
  </sheetPr>
  <dimension ref="A1:IO24"/>
  <sheetViews>
    <sheetView tabSelected="1" zoomScale="70" zoomScaleNormal="70" workbookViewId="0">
      <selection activeCell="B17" sqref="B17"/>
    </sheetView>
  </sheetViews>
  <sheetFormatPr defaultColWidth="9.15234375" defaultRowHeight="12.45" x14ac:dyDescent="0.3"/>
  <cols>
    <col min="1" max="1" width="30.84375" style="39" customWidth="1"/>
    <col min="2" max="2" width="65.69140625" style="51" customWidth="1"/>
    <col min="3" max="3" width="70.84375" customWidth="1"/>
    <col min="4" max="4" width="10.69140625" style="184" customWidth="1"/>
    <col min="5" max="5" width="10.69140625" style="144" customWidth="1"/>
    <col min="6" max="246" width="9.15234375" style="39"/>
    <col min="247" max="247" width="21.15234375" style="39" customWidth="1"/>
    <col min="248" max="248" width="42" style="39" customWidth="1"/>
    <col min="249" max="249" width="17.15234375" style="39" customWidth="1"/>
  </cols>
  <sheetData>
    <row r="1" spans="1:5" ht="22.3" x14ac:dyDescent="0.3">
      <c r="A1" s="48" t="s">
        <v>469</v>
      </c>
      <c r="B1" s="39"/>
      <c r="C1" s="39"/>
      <c r="E1" s="143"/>
    </row>
    <row r="2" spans="1:5" ht="22.3" x14ac:dyDescent="0.3">
      <c r="A2" s="48"/>
      <c r="B2" s="39"/>
      <c r="C2" s="39"/>
      <c r="D2" s="185"/>
      <c r="E2" s="99"/>
    </row>
    <row r="3" spans="1:5" ht="24.9" x14ac:dyDescent="0.3">
      <c r="A3" s="48" t="s">
        <v>470</v>
      </c>
      <c r="B3" s="49"/>
      <c r="C3" s="99" t="s">
        <v>11</v>
      </c>
      <c r="D3" s="186" t="s">
        <v>132</v>
      </c>
      <c r="E3" s="100" t="s">
        <v>54</v>
      </c>
    </row>
    <row r="4" spans="1:5" ht="49.75" x14ac:dyDescent="0.3">
      <c r="A4" s="155" t="s">
        <v>471</v>
      </c>
      <c r="B4" s="100" t="s">
        <v>472</v>
      </c>
      <c r="C4" s="232" t="s">
        <v>473</v>
      </c>
      <c r="D4" s="235"/>
      <c r="E4" s="235"/>
    </row>
    <row r="5" spans="1:5" ht="99.45" x14ac:dyDescent="0.3">
      <c r="A5" s="155" t="s">
        <v>474</v>
      </c>
      <c r="B5" s="100" t="s">
        <v>475</v>
      </c>
      <c r="C5" s="233"/>
      <c r="D5" s="236"/>
      <c r="E5" s="236"/>
    </row>
    <row r="6" spans="1:5" ht="62.15" x14ac:dyDescent="0.3">
      <c r="A6" s="155" t="s">
        <v>476</v>
      </c>
      <c r="B6" s="100" t="s">
        <v>477</v>
      </c>
      <c r="C6" s="233"/>
      <c r="D6" s="236"/>
      <c r="E6" s="236"/>
    </row>
    <row r="7" spans="1:5" ht="62.15" x14ac:dyDescent="0.3">
      <c r="A7" s="155" t="s">
        <v>478</v>
      </c>
      <c r="B7" s="100" t="s">
        <v>479</v>
      </c>
      <c r="C7" s="233"/>
      <c r="D7" s="236"/>
      <c r="E7" s="236"/>
    </row>
    <row r="8" spans="1:5" ht="49.75" x14ac:dyDescent="0.3">
      <c r="A8" s="155" t="s">
        <v>480</v>
      </c>
      <c r="B8" s="100" t="s">
        <v>481</v>
      </c>
      <c r="C8" s="233"/>
      <c r="D8" s="236"/>
      <c r="E8" s="236"/>
    </row>
    <row r="9" spans="1:5" ht="49.75" x14ac:dyDescent="0.3">
      <c r="A9" s="155" t="s">
        <v>482</v>
      </c>
      <c r="B9" s="100" t="s">
        <v>483</v>
      </c>
      <c r="C9" s="233"/>
      <c r="D9" s="236"/>
      <c r="E9" s="236"/>
    </row>
    <row r="10" spans="1:5" ht="24.9" x14ac:dyDescent="0.3">
      <c r="A10" s="155" t="s">
        <v>484</v>
      </c>
      <c r="B10" s="100" t="s">
        <v>485</v>
      </c>
      <c r="C10" s="233"/>
      <c r="D10" s="236"/>
      <c r="E10" s="236"/>
    </row>
    <row r="11" spans="1:5" x14ac:dyDescent="0.3">
      <c r="A11" s="50"/>
      <c r="B11" s="100" t="s">
        <v>281</v>
      </c>
      <c r="C11" s="233"/>
      <c r="D11" s="236"/>
      <c r="E11" s="236"/>
    </row>
    <row r="12" spans="1:5" ht="24.9" x14ac:dyDescent="0.3">
      <c r="A12" s="50"/>
      <c r="B12" s="100" t="s">
        <v>486</v>
      </c>
      <c r="C12" s="233"/>
      <c r="D12" s="236"/>
      <c r="E12" s="236"/>
    </row>
    <row r="13" spans="1:5" ht="24.9" x14ac:dyDescent="0.3">
      <c r="A13" s="50"/>
      <c r="B13" s="100" t="s">
        <v>286</v>
      </c>
      <c r="C13" s="233"/>
      <c r="D13" s="236"/>
      <c r="E13" s="236"/>
    </row>
    <row r="14" spans="1:5" ht="24.9" x14ac:dyDescent="0.3">
      <c r="A14" s="50"/>
      <c r="B14" s="100" t="s">
        <v>288</v>
      </c>
      <c r="C14" s="233"/>
      <c r="D14" s="236"/>
      <c r="E14" s="236"/>
    </row>
    <row r="15" spans="1:5" ht="24.9" x14ac:dyDescent="0.3">
      <c r="A15" s="155" t="s">
        <v>487</v>
      </c>
      <c r="B15" s="100" t="s">
        <v>488</v>
      </c>
      <c r="C15" s="233"/>
      <c r="D15" s="236"/>
      <c r="E15" s="236"/>
    </row>
    <row r="16" spans="1:5" ht="49.75" x14ac:dyDescent="0.3">
      <c r="A16" s="155" t="s">
        <v>489</v>
      </c>
      <c r="B16" s="100" t="s">
        <v>490</v>
      </c>
      <c r="C16" s="233"/>
      <c r="D16" s="236"/>
      <c r="E16" s="236"/>
    </row>
    <row r="17" spans="1:5" ht="87" x14ac:dyDescent="0.3">
      <c r="A17" s="155" t="s">
        <v>491</v>
      </c>
      <c r="B17" s="100" t="s">
        <v>492</v>
      </c>
      <c r="C17" s="233"/>
      <c r="D17" s="236"/>
      <c r="E17" s="236"/>
    </row>
    <row r="18" spans="1:5" ht="24.9" x14ac:dyDescent="0.3">
      <c r="A18" s="155" t="s">
        <v>493</v>
      </c>
      <c r="B18" s="100" t="s">
        <v>494</v>
      </c>
      <c r="C18" s="233"/>
      <c r="D18" s="236"/>
      <c r="E18" s="236"/>
    </row>
    <row r="19" spans="1:5" ht="37.299999999999997" x14ac:dyDescent="0.3">
      <c r="A19" s="155" t="s">
        <v>495</v>
      </c>
      <c r="B19" s="100" t="s">
        <v>496</v>
      </c>
      <c r="C19" s="233"/>
      <c r="D19" s="236"/>
      <c r="E19" s="236"/>
    </row>
    <row r="20" spans="1:5" ht="49.75" x14ac:dyDescent="0.3">
      <c r="A20" s="155" t="s">
        <v>497</v>
      </c>
      <c r="B20" s="100" t="s">
        <v>498</v>
      </c>
      <c r="C20" s="233"/>
      <c r="D20" s="236"/>
      <c r="E20" s="236"/>
    </row>
    <row r="21" spans="1:5" ht="25.5" customHeight="1" x14ac:dyDescent="0.3">
      <c r="A21" s="155"/>
      <c r="B21" s="100" t="s">
        <v>185</v>
      </c>
      <c r="C21" s="234"/>
      <c r="D21" s="237"/>
      <c r="E21" s="237"/>
    </row>
    <row r="23" spans="1:5" ht="22.3" x14ac:dyDescent="0.5">
      <c r="A23" s="52" t="s">
        <v>87</v>
      </c>
      <c r="C23" s="150" t="s">
        <v>88</v>
      </c>
      <c r="D23" s="188" t="s">
        <v>89</v>
      </c>
    </row>
    <row r="24" spans="1:5" x14ac:dyDescent="0.3">
      <c r="B24" s="49" t="s">
        <v>325</v>
      </c>
      <c r="C24" s="189"/>
      <c r="D24" s="191"/>
    </row>
  </sheetData>
  <sheetProtection algorithmName="SHA-512" hashValue="y8PnP79UiBw9QHxRJ7jceZ+gmNe39qSkaNyKvU0CzhnxSFaMqFgwcnErI76sbcplpOnSSpGoSNwV3w7rLHcNFQ==" saltValue="+ysVheR7Dorv8xs4j9T6pg==" spinCount="100000" sheet="1" formatCells="0" formatColumns="0" formatRows="0" insertColumns="0" insertRows="0" insertHyperlinks="0" deleteColumns="0" deleteRows="0" sort="0" autoFilter="0" pivotTables="0"/>
  <mergeCells count="3">
    <mergeCell ref="C4:C21"/>
    <mergeCell ref="E4:E21"/>
    <mergeCell ref="D4:D21"/>
  </mergeCells>
  <conditionalFormatting sqref="D24">
    <cfRule type="cellIs" dxfId="2" priority="7" operator="equal">
      <formula>"G"</formula>
    </cfRule>
    <cfRule type="cellIs" dxfId="1" priority="8" operator="equal">
      <formula>"A"</formula>
    </cfRule>
    <cfRule type="cellIs" dxfId="0" priority="9" operator="equal">
      <formula>"R"</formula>
    </cfRule>
  </conditionalFormatting>
  <dataValidations count="1">
    <dataValidation type="list" allowBlank="1" showInputMessage="1" showErrorMessage="1" sqref="D24 D4" xr:uid="{00000000-0002-0000-1A00-000000000000}">
      <formula1>"R,A,G"</formula1>
    </dataValidation>
  </dataValidations>
  <pageMargins left="0.7" right="0.7" top="0.75" bottom="0.75" header="0.3" footer="0.3"/>
  <pageSetup paperSize="8" scale="44"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7030A0"/>
  </sheetPr>
  <dimension ref="A1:BZ33"/>
  <sheetViews>
    <sheetView zoomScale="85" zoomScaleNormal="85" workbookViewId="0">
      <selection activeCell="A3" sqref="A3:L11"/>
    </sheetView>
  </sheetViews>
  <sheetFormatPr defaultRowHeight="12.45" x14ac:dyDescent="0.3"/>
  <cols>
    <col min="1" max="1" width="28.69140625" bestFit="1" customWidth="1"/>
    <col min="2" max="2" width="32.53515625" bestFit="1" customWidth="1"/>
    <col min="3" max="3" width="47.53515625" bestFit="1" customWidth="1"/>
    <col min="4" max="4" width="22.3828125" bestFit="1" customWidth="1"/>
    <col min="5" max="5" width="18.3046875" bestFit="1" customWidth="1"/>
    <col min="6" max="6" width="25.69140625" bestFit="1" customWidth="1"/>
    <col min="7" max="7" width="34.3046875" bestFit="1" customWidth="1"/>
    <col min="8" max="8" width="25" bestFit="1" customWidth="1"/>
    <col min="9" max="9" width="5" bestFit="1" customWidth="1"/>
    <col min="10" max="85" width="9.15234375" customWidth="1"/>
    <col min="89" max="89" width="9.15234375" customWidth="1"/>
  </cols>
  <sheetData>
    <row r="1" spans="1:78" x14ac:dyDescent="0.3">
      <c r="A1" s="103" t="s">
        <v>30</v>
      </c>
      <c r="B1" s="112"/>
    </row>
    <row r="2" spans="1:78" ht="14.6" x14ac:dyDescent="0.4">
      <c r="A2" t="str">
        <f>IF([3]Sheet1!B2="","",[3]Sheet1!B2)</f>
        <v>Scheme</v>
      </c>
      <c r="B2" t="s">
        <v>31</v>
      </c>
      <c r="C2" s="54"/>
      <c r="E2" t="str">
        <f>IF([3]Sheet1!AK2="","",[3]Sheet1!AK2)</f>
        <v>Scheme type</v>
      </c>
      <c r="F2" s="53" t="e">
        <f>IF(VLOOKUP($B$1,[4]Summary!$A$3:$CL$38,39,FALSE)="","",VLOOKUP($B$1,[4]Summary!$A$3:$CL$38,39,FALSE))</f>
        <v>#N/A</v>
      </c>
    </row>
    <row r="3" spans="1:78" ht="14.6" x14ac:dyDescent="0.4">
      <c r="B3" t="s">
        <v>32</v>
      </c>
      <c r="C3" s="54"/>
      <c r="E3" t="s">
        <v>33</v>
      </c>
      <c r="F3" s="53" t="e">
        <f>IF(VLOOKUP($B$1,[4]Summary!$A$3:$CL$38,3,FALSE)="","",VLOOKUP($B$1,[4]Summary!$A$3:$CL$38,3,FALSE))</f>
        <v>#N/A</v>
      </c>
    </row>
    <row r="5" spans="1:78" ht="14.6" x14ac:dyDescent="0.4">
      <c r="A5" t="str">
        <f>IF([3]Sheet1!AL2="","",[3]Sheet1!AL2)</f>
        <v>LEP</v>
      </c>
      <c r="B5" s="53" t="e">
        <f>IF(VLOOKUP($B$1,[4]Summary!$A$3:$CL$38,36,FALSE)="","",VLOOKUP($B$1,[4]Summary!$A$3:$CL$38,36,FALSE))</f>
        <v>#N/A</v>
      </c>
    </row>
    <row r="7" spans="1:78" ht="14.6" x14ac:dyDescent="0.4">
      <c r="A7" t="str">
        <f>IF([3]Sheet1!AM2="","",[3]Sheet1!AM2)</f>
        <v>Promoter</v>
      </c>
      <c r="B7" s="53" t="e">
        <f>IF(VLOOKUP($B$1,[4]Summary!$A$3:$CL$38,37,FALSE)="","",VLOOKUP($B$1,[4]Summary!$A$3:$CL$38,37,FALSE))</f>
        <v>#N/A</v>
      </c>
      <c r="E7" t="s">
        <v>34</v>
      </c>
      <c r="F7" s="53" t="e">
        <f>IF(VLOOKUP($B$1,[4]Summary!$A$3:$CL$38,38,FALSE)="","",VLOOKUP($B$1,[4]Summary!$A$3:$CL$38,38,FALSE))</f>
        <v>#N/A</v>
      </c>
    </row>
    <row r="9" spans="1:78" x14ac:dyDescent="0.3">
      <c r="A9" t="str">
        <f>IF([3]Sheet1!C2="","",[3]Sheet1!C2)</f>
        <v/>
      </c>
      <c r="B9" t="str">
        <f>IF([3]Sheet1!D2="","",[3]Sheet1!D2)</f>
        <v>Already Incurred</v>
      </c>
      <c r="C9" t="str">
        <f>IF([3]Sheet1!E2="","",[3]Sheet1!E2)</f>
        <v>2015/16</v>
      </c>
      <c r="D9" t="str">
        <f>IF([3]Sheet1!F2="","",[3]Sheet1!F2)</f>
        <v>2016/17</v>
      </c>
      <c r="E9" t="str">
        <f>IF([3]Sheet1!G2="","",[3]Sheet1!G2)</f>
        <v>2017/18</v>
      </c>
      <c r="F9" t="str">
        <f>IF([3]Sheet1!H2="","",[3]Sheet1!H2)</f>
        <v>2018/19</v>
      </c>
      <c r="G9" t="str">
        <f>IF([3]Sheet1!I2="","",[3]Sheet1!I2)</f>
        <v>2019/20</v>
      </c>
      <c r="H9" t="str">
        <f>IF([3]Sheet1!J2="","",[3]Sheet1!J2)</f>
        <v>2020/21</v>
      </c>
      <c r="I9" t="str">
        <f>IF([3]Sheet1!K2="","",[3]Sheet1!K2)</f>
        <v>Total</v>
      </c>
    </row>
    <row r="10" spans="1:78" ht="14.6" x14ac:dyDescent="0.4">
      <c r="A10" t="str">
        <f>IF([3]Sheet1!D1="","",[3]Sheet1!D1)</f>
        <v>LGF Profile (£m)</v>
      </c>
      <c r="B10" s="106" t="e">
        <f>IF(VLOOKUP($B$1,[4]Summary!$A$3:$CL$38,4,FALSE)="","",VLOOKUP($B$1,[4]Summary!$A$3:$CL$38,4,FALSE))</f>
        <v>#N/A</v>
      </c>
      <c r="C10" s="106" t="e">
        <f>IF(VLOOKUP($B$1,[4]Summary!$A$3:$CL$38,5,FALSE)="","",VLOOKUP($B$1,[4]Summary!$A$3:$CL$38,5,FALSE))</f>
        <v>#N/A</v>
      </c>
      <c r="D10" s="106" t="e">
        <f>IF(VLOOKUP($B$1,[4]Summary!$A$3:$CL$38,6,FALSE)="","",VLOOKUP($B$1,[4]Summary!$A$3:$CL$38,6,FALSE))</f>
        <v>#N/A</v>
      </c>
      <c r="E10" s="106" t="e">
        <f>IF(VLOOKUP($B$1,[4]Summary!$A$3:$CL$38,7,FALSE)="","",VLOOKUP($B$1,[4]Summary!$A$3:$CL$38,7,FALSE))</f>
        <v>#N/A</v>
      </c>
      <c r="F10" s="106" t="e">
        <f>IF(VLOOKUP($B$1,[4]Summary!$A$3:$CL$38,8,FALSE)="","",VLOOKUP($B$1,[4]Summary!$A$3:$CL$38,8,FALSE))</f>
        <v>#N/A</v>
      </c>
      <c r="G10" s="106" t="e">
        <f>IF(VLOOKUP($B$1,[4]Summary!$A$3:$CL$38,9,FALSE)="","",VLOOKUP($B$1,[4]Summary!$A$3:$CL$38,9,FALSE))</f>
        <v>#N/A</v>
      </c>
      <c r="H10" s="106" t="e">
        <f>IF(VLOOKUP($B$1,[4]Summary!$A$3:$CL$38,10,FALSE)="","",VLOOKUP($B$1,[4]Summary!$A$3:$CL$38,10,FALSE))</f>
        <v>#N/A</v>
      </c>
      <c r="I10" s="106" t="e">
        <f>IF(VLOOKUP($B$1,[4]Summary!$A$3:$CL$38,11,FALSE)="","",VLOOKUP($B$1,[4]Summary!$A$3:$CL$38,11,FALSE))</f>
        <v>#N/A</v>
      </c>
    </row>
    <row r="11" spans="1:78" ht="14.6" x14ac:dyDescent="0.4">
      <c r="A11" t="str">
        <f>IF([3]Sheet1!L1="","",[3]Sheet1!L1)</f>
        <v>Local Authority Profile (£m)</v>
      </c>
      <c r="B11" s="106" t="e">
        <f>IF(VLOOKUP($B$1,[4]Summary!$A$3:$CL$38,12,FALSE)="","",VLOOKUP($B$1,[4]Summary!$A$3:$CL$38,12,FALSE))</f>
        <v>#N/A</v>
      </c>
      <c r="C11" s="106" t="e">
        <f>IF(VLOOKUP($B$1,[4]Summary!$A$3:$CL$38,13,FALSE)="","",VLOOKUP($B$1,[4]Summary!$A$3:$CL$38,13,FALSE))</f>
        <v>#N/A</v>
      </c>
      <c r="D11" s="106" t="e">
        <f>IF(VLOOKUP($B$1,[4]Summary!$A$3:$CL$38,14,FALSE)="","",VLOOKUP($B$1,[4]Summary!$A$3:$CL$38,14,FALSE))</f>
        <v>#N/A</v>
      </c>
      <c r="E11" s="106" t="e">
        <f>IF(VLOOKUP($B$1,[4]Summary!$A$3:$CL$38,15,FALSE)="","",VLOOKUP($B$1,[4]Summary!$A$3:$CL$38,15,FALSE))</f>
        <v>#N/A</v>
      </c>
      <c r="F11" s="106" t="e">
        <f>IF(VLOOKUP($B$1,[4]Summary!$A$3:$CL$38,16,FALSE)="","",VLOOKUP($B$1,[4]Summary!$A$3:$CL$38,16,FALSE))</f>
        <v>#N/A</v>
      </c>
      <c r="G11" s="106" t="e">
        <f>IF(VLOOKUP($B$1,[4]Summary!$A$3:$CL$38,17,FALSE)="","",VLOOKUP($B$1,[4]Summary!$A$3:$CL$38,17,FALSE))</f>
        <v>#N/A</v>
      </c>
      <c r="H11" s="106" t="e">
        <f>IF(VLOOKUP($B$1,[4]Summary!$A$3:$CL$38,18,FALSE)="","",VLOOKUP($B$1,[4]Summary!$A$3:$CL$38,18,FALSE))</f>
        <v>#N/A</v>
      </c>
      <c r="I11" s="106" t="e">
        <f>IF(VLOOKUP($B$1,[4]Summary!$A$3:$CL$38,19,FALSE)="","",VLOOKUP($B$1,[4]Summary!$A$3:$CL$38,19,FALSE))</f>
        <v>#N/A</v>
      </c>
    </row>
    <row r="12" spans="1:78" ht="14.6" x14ac:dyDescent="0.4">
      <c r="A12" t="str">
        <f>IF([3]Sheet1!T1="","",[3]Sheet1!T1)</f>
        <v>Third Party Profile (£m)</v>
      </c>
      <c r="B12" s="106" t="e">
        <f>IF(VLOOKUP($B$1,[4]Summary!$A$3:$CL$38,20,FALSE)="","",VLOOKUP($B$1,[4]Summary!$A$3:$CL$38,20,FALSE))</f>
        <v>#N/A</v>
      </c>
      <c r="C12" s="106" t="e">
        <f>IF(VLOOKUP($B$1,[4]Summary!$A$3:$CL$38,21,FALSE)="","",VLOOKUP($B$1,[4]Summary!$A$3:$CL$38,21,FALSE))</f>
        <v>#N/A</v>
      </c>
      <c r="D12" s="106" t="e">
        <f>IF(VLOOKUP($B$1,[4]Summary!$A$3:$CL$38,22,FALSE)="","",VLOOKUP($B$1,[4]Summary!$A$3:$CL$38,22,FALSE))</f>
        <v>#N/A</v>
      </c>
      <c r="E12" s="106" t="e">
        <f>IF(VLOOKUP($B$1,[4]Summary!$A$3:$CL$38,23,FALSE)="","",VLOOKUP($B$1,[4]Summary!$A$3:$CL$38,23,FALSE))</f>
        <v>#N/A</v>
      </c>
      <c r="F12" s="106" t="e">
        <f>IF(VLOOKUP($B$1,[4]Summary!$A$3:$CL$38,24,FALSE)="","",VLOOKUP($B$1,[4]Summary!$A$3:$CL$38,24,FALSE))</f>
        <v>#N/A</v>
      </c>
      <c r="G12" s="106" t="e">
        <f>IF(VLOOKUP($B$1,[4]Summary!$A$3:$CL$38,25,FALSE)="","",VLOOKUP($B$1,[4]Summary!$A$3:$CL$38,25,FALSE))</f>
        <v>#N/A</v>
      </c>
      <c r="H12" s="106" t="e">
        <f>IF(VLOOKUP($B$1,[4]Summary!$A$3:$CL$38,26,FALSE)="","",VLOOKUP($B$1,[4]Summary!$A$3:$CL$38,26,FALSE))</f>
        <v>#N/A</v>
      </c>
      <c r="I12" s="106" t="e">
        <f>IF(VLOOKUP($B$1,[4]Summary!$A$3:$CL$38,27,FALSE)="","",VLOOKUP($B$1,[4]Summary!$A$3:$CL$38,27,FALSE))</f>
        <v>#N/A</v>
      </c>
      <c r="L12" t="str">
        <f>IF([3]Sheet1!M1="","",[3]Sheet1!M1)</f>
        <v/>
      </c>
      <c r="M12" t="str">
        <f>IF([3]Sheet1!N1="","",[3]Sheet1!N1)</f>
        <v/>
      </c>
      <c r="N12" t="str">
        <f>IF([3]Sheet1!O1="","",[3]Sheet1!O1)</f>
        <v/>
      </c>
      <c r="O12" t="str">
        <f>IF([3]Sheet1!P1="","",[3]Sheet1!P1)</f>
        <v/>
      </c>
      <c r="P12" t="str">
        <f>IF([3]Sheet1!Q1="","",[3]Sheet1!Q1)</f>
        <v/>
      </c>
      <c r="Q12" t="str">
        <f>IF([3]Sheet1!R1="","",[3]Sheet1!R1)</f>
        <v/>
      </c>
      <c r="R12" t="str">
        <f>IF([3]Sheet1!S1="","",[3]Sheet1!S1)</f>
        <v/>
      </c>
      <c r="T12" t="str">
        <f>IF([3]Sheet1!U1="","",[3]Sheet1!U1)</f>
        <v/>
      </c>
      <c r="U12" t="str">
        <f>IF([3]Sheet1!V1="","",[3]Sheet1!V1)</f>
        <v/>
      </c>
      <c r="V12" t="str">
        <f>IF([3]Sheet1!W1="","",[3]Sheet1!W1)</f>
        <v/>
      </c>
      <c r="W12" t="str">
        <f>IF([3]Sheet1!X1="","",[3]Sheet1!X1)</f>
        <v/>
      </c>
      <c r="X12" t="str">
        <f>IF([3]Sheet1!Y1="","",[3]Sheet1!Y1)</f>
        <v/>
      </c>
      <c r="Y12" t="str">
        <f>IF([3]Sheet1!Z1="","",[3]Sheet1!Z1)</f>
        <v/>
      </c>
      <c r="Z12" t="str">
        <f>IF([3]Sheet1!AA1="","",[3]Sheet1!AA1)</f>
        <v/>
      </c>
      <c r="AB12" t="str">
        <f>IF([3]Sheet1!AC1="","",[3]Sheet1!AC1)</f>
        <v/>
      </c>
      <c r="AC12" t="str">
        <f>IF([3]Sheet1!AD1="","",[3]Sheet1!AD1)</f>
        <v/>
      </c>
      <c r="AD12" t="str">
        <f>IF([3]Sheet1!AE1="","",[3]Sheet1!AE1)</f>
        <v/>
      </c>
      <c r="AE12" t="str">
        <f>IF([3]Sheet1!AF1="","",[3]Sheet1!AF1)</f>
        <v/>
      </c>
      <c r="AF12" t="str">
        <f>IF([3]Sheet1!AG1="","",[3]Sheet1!AG1)</f>
        <v/>
      </c>
      <c r="AG12" t="str">
        <f>IF([3]Sheet1!AH1="","",[3]Sheet1!AH1)</f>
        <v/>
      </c>
      <c r="AH12" t="str">
        <f>IF([3]Sheet1!AI1="","",[3]Sheet1!AI1)</f>
        <v/>
      </c>
      <c r="AI12" t="str">
        <f>IF([3]Sheet1!AJ1="","",[3]Sheet1!AJ1)</f>
        <v/>
      </c>
      <c r="AK12" t="str">
        <f>IF([3]Sheet1!AL1="","",[3]Sheet1!AL1)</f>
        <v/>
      </c>
      <c r="AL12" t="str">
        <f>IF([3]Sheet1!AM1="","",[3]Sheet1!AM1)</f>
        <v/>
      </c>
      <c r="AM12" t="str">
        <f>IF([3]Sheet1!AN1="","",[3]Sheet1!AN1)</f>
        <v/>
      </c>
      <c r="AN12" t="str">
        <f>IF([3]Sheet1!AO1="","",[3]Sheet1!AO1)</f>
        <v/>
      </c>
      <c r="AO12" t="str">
        <f>IF([3]Sheet1!AP1="","",[3]Sheet1!AP1)</f>
        <v/>
      </c>
      <c r="AP12" t="str">
        <f>IF([3]Sheet1!AQ1="","",[3]Sheet1!AQ1)</f>
        <v/>
      </c>
      <c r="AR12" t="str">
        <f>IF([3]Sheet1!AS1="","",[3]Sheet1!AS1)</f>
        <v/>
      </c>
      <c r="AS12" t="str">
        <f>IF([3]Sheet1!AT1="","",[3]Sheet1!AT1)</f>
        <v/>
      </c>
      <c r="AT12" t="str">
        <f>IF([3]Sheet1!AU1="","",[3]Sheet1!AU1)</f>
        <v/>
      </c>
      <c r="AV12" t="str">
        <f>IF([3]Sheet1!AW1="","",[3]Sheet1!AW1)</f>
        <v/>
      </c>
      <c r="AW12" t="str">
        <f>IF([3]Sheet1!AX1="","",[3]Sheet1!AX1)</f>
        <v/>
      </c>
      <c r="AX12" t="str">
        <f>IF([3]Sheet1!AY1="","",[3]Sheet1!AY1)</f>
        <v/>
      </c>
      <c r="AZ12" t="str">
        <f>IF([3]Sheet1!BA1="","",[3]Sheet1!BA1)</f>
        <v/>
      </c>
      <c r="BA12" t="str">
        <f>IF([3]Sheet1!BB1="","",[3]Sheet1!BB1)</f>
        <v/>
      </c>
      <c r="BB12" t="str">
        <f>IF([3]Sheet1!BC1="","",[3]Sheet1!BC1)</f>
        <v/>
      </c>
      <c r="BD12" t="str">
        <f>IF([3]Sheet1!BE1="","",[3]Sheet1!BE1)</f>
        <v/>
      </c>
      <c r="BE12" t="str">
        <f>IF([3]Sheet1!BF1="","",[3]Sheet1!BF1)</f>
        <v/>
      </c>
      <c r="BF12" t="str">
        <f>IF([3]Sheet1!BG1="","",[3]Sheet1!BG1)</f>
        <v/>
      </c>
      <c r="BH12" t="str">
        <f>IF([3]Sheet1!BI1="","",[3]Sheet1!BI1)</f>
        <v/>
      </c>
      <c r="BI12" t="str">
        <f>IF([3]Sheet1!BJ1="","",[3]Sheet1!BJ1)</f>
        <v/>
      </c>
      <c r="BJ12" t="str">
        <f>IF([3]Sheet1!BK1="","",[3]Sheet1!BK1)</f>
        <v/>
      </c>
      <c r="BL12" t="str">
        <f>IF([3]Sheet1!BM1="","",[3]Sheet1!BM1)</f>
        <v/>
      </c>
      <c r="BM12" t="str">
        <f>IF([3]Sheet1!BN1="","",[3]Sheet1!BN1)</f>
        <v/>
      </c>
      <c r="BN12" t="str">
        <f>IF([3]Sheet1!BO1="","",[3]Sheet1!BO1)</f>
        <v/>
      </c>
      <c r="BP12" t="str">
        <f>IF([3]Sheet1!BQ1="","",[3]Sheet1!BQ1)</f>
        <v/>
      </c>
      <c r="BQ12" t="str">
        <f>IF([3]Sheet1!BR1="","",[3]Sheet1!BR1)</f>
        <v/>
      </c>
      <c r="BR12" t="str">
        <f>IF([3]Sheet1!BS1="","",[3]Sheet1!BS1)</f>
        <v/>
      </c>
      <c r="BT12" t="str">
        <f>IF([3]Sheet1!BU1="","",[3]Sheet1!BU1)</f>
        <v/>
      </c>
      <c r="BU12" t="str">
        <f>IF([3]Sheet1!BV1="","",[3]Sheet1!BV1)</f>
        <v/>
      </c>
      <c r="BV12" t="str">
        <f>IF([3]Sheet1!BW1="","",[3]Sheet1!BW1)</f>
        <v/>
      </c>
      <c r="BX12" t="str">
        <f>IF([3]Sheet1!BY1="","",[3]Sheet1!BY1)</f>
        <v/>
      </c>
      <c r="BY12" t="str">
        <f>IF([3]Sheet1!BZ1="","",[3]Sheet1!BZ1)</f>
        <v/>
      </c>
      <c r="BZ12" t="str">
        <f>IF([3]Sheet1!CA1="","",[3]Sheet1!CA1)</f>
        <v/>
      </c>
    </row>
    <row r="13" spans="1:78" ht="14.6" x14ac:dyDescent="0.4">
      <c r="A13" t="str">
        <f>IF([3]Sheet1!AB1="","",[3]Sheet1!AB1)</f>
        <v>Total Cost Profile (£m)</v>
      </c>
      <c r="B13" s="106" t="e">
        <f>IF(VLOOKUP($B$1,[4]Summary!$A$3:$CL$38,28,FALSE)="","",VLOOKUP($B$1,[4]Summary!$A$3:$CL$38,28,FALSE))</f>
        <v>#N/A</v>
      </c>
      <c r="C13" s="106" t="e">
        <f>IF(VLOOKUP($B$1,[4]Summary!$A$3:$CL$38,29,FALSE)="","",VLOOKUP($B$1,[4]Summary!$A$3:$CL$38,29,FALSE))</f>
        <v>#N/A</v>
      </c>
      <c r="D13" s="106" t="e">
        <f>IF(VLOOKUP($B$1,[4]Summary!$A$3:$CL$38,30,FALSE)="","",VLOOKUP($B$1,[4]Summary!$A$3:$CL$38,30,FALSE))</f>
        <v>#N/A</v>
      </c>
      <c r="E13" s="106" t="e">
        <f>IF(VLOOKUP($B$1,[4]Summary!$A$3:$CL$38,31,FALSE)="","",VLOOKUP($B$1,[4]Summary!$A$3:$CL$38,31,FALSE))</f>
        <v>#N/A</v>
      </c>
      <c r="F13" s="106" t="e">
        <f>IF(VLOOKUP($B$1,[4]Summary!$A$3:$CL$38,32,FALSE)="","",VLOOKUP($B$1,[4]Summary!$A$3:$CL$38,32,FALSE))</f>
        <v>#N/A</v>
      </c>
      <c r="G13" s="106" t="e">
        <f>IF(VLOOKUP($B$1,[4]Summary!$A$3:$CL$38,33,FALSE)="","",VLOOKUP($B$1,[4]Summary!$A$3:$CL$38,33,FALSE))</f>
        <v>#N/A</v>
      </c>
      <c r="H13" s="106" t="e">
        <f>IF(VLOOKUP($B$1,[4]Summary!$A$3:$CL$38,34,FALSE)="","",VLOOKUP($B$1,[4]Summary!$A$3:$CL$38,34,FALSE))</f>
        <v>#N/A</v>
      </c>
      <c r="I13" s="106" t="e">
        <f>IF(VLOOKUP($B$1,[4]Summary!$A$3:$CL$38,35,FALSE)="","",VLOOKUP($B$1,[4]Summary!$A$3:$CL$38,35,FALSE))</f>
        <v>#N/A</v>
      </c>
    </row>
    <row r="14" spans="1:78" ht="14.6" x14ac:dyDescent="0.4">
      <c r="A14" t="str">
        <f>IF([3]Sheet1!AQ2="","",[3]Sheet1!AQ2)</f>
        <v>Expected construction start date</v>
      </c>
      <c r="B14" s="53" t="e">
        <f>IF(VLOOKUP($B$1,[4]Summary!$A$3:$CL$38,40,FALSE)="","",VLOOKUP($B$1,[4]Summary!$A$3:$CL$38,40,FALSE))</f>
        <v>#N/A</v>
      </c>
    </row>
    <row r="16" spans="1:78" ht="14.6" x14ac:dyDescent="0.4">
      <c r="A16" t="s">
        <v>35</v>
      </c>
      <c r="B16" s="53" t="e">
        <f>IF(VLOOKUP($B$1,[4]Summary!$A$3:$CL$38,42,FALSE)="","",VLOOKUP($B$1,[4]Summary!$A$3:$CL$38,42,FALSE))</f>
        <v>#N/A</v>
      </c>
    </row>
    <row r="17" spans="1:8" ht="14.6" x14ac:dyDescent="0.4">
      <c r="A17" t="str">
        <f>IF([3]Sheet1!AO2="","",[3]Sheet1!AO2)</f>
        <v>Lead modeller</v>
      </c>
      <c r="B17" s="53" t="e">
        <f>IF(VLOOKUP($B$1,[4]Summary!$A$3:$CL$38,43,FALSE)="","",VLOOKUP($B$1,[4]Summary!$A$3:$CL$38,43,FALSE))</f>
        <v>#N/A</v>
      </c>
    </row>
    <row r="18" spans="1:8" ht="14.6" x14ac:dyDescent="0.4">
      <c r="A18" t="str">
        <f>IF([3]Sheet1!AP2="","",[3]Sheet1!AP2)</f>
        <v>Lead economist</v>
      </c>
      <c r="B18" s="53" t="e">
        <f>IF(VLOOKUP($B$1,[4]Summary!$A$3:$CL$38,44,FALSE)="","",VLOOKUP($B$1,[4]Summary!$A$3:$CL$38,44,FALSE))</f>
        <v>#N/A</v>
      </c>
    </row>
    <row r="20" spans="1:8" x14ac:dyDescent="0.3">
      <c r="B20" t="str">
        <f>IF([3]Sheet1!AR2="","",[3]Sheet1!AR2)</f>
        <v>Date of next expected submission</v>
      </c>
      <c r="C20" t="str">
        <f>IF([3]Sheet1!AS2="","",[3]Sheet1!AS2)</f>
        <v>Date of latest submission</v>
      </c>
      <c r="D20" t="str">
        <f>IF([3]Sheet1!AT2="","",[3]Sheet1!AT2)</f>
        <v>Date of latest review</v>
      </c>
      <c r="E20" t="str">
        <f>IF([3]Sheet1!AU2="","",[3]Sheet1!AU2)</f>
        <v>Approved in principle</v>
      </c>
    </row>
    <row r="21" spans="1:8" ht="14.6" x14ac:dyDescent="0.4">
      <c r="A21" s="60" t="str">
        <f>IF([3]Sheet1!AR1="","",[3]Sheet1!AR1)</f>
        <v>Options Assessment Report</v>
      </c>
      <c r="B21" s="107" t="e">
        <f>IF(VLOOKUP($B$1,[4]Summary!$A$3:$CL$38,45,FALSE)="","",VLOOKUP($B$1,[4]Summary!$A$3:$CL$38,45,FALSE))</f>
        <v>#N/A</v>
      </c>
      <c r="C21" s="107" t="e">
        <f>IF(VLOOKUP($B$1,[4]Summary!$A$3:$CL$38,46,FALSE)="","",VLOOKUP($B$1,[4]Summary!$A$3:$CL$38,46,FALSE))</f>
        <v>#N/A</v>
      </c>
      <c r="D21" s="107" t="e">
        <f>IF(VLOOKUP($B$1,[4]Summary!$A$3:$CL$38,47,FALSE)="","",VLOOKUP($B$1,[4]Summary!$A$3:$CL$38,47,FALSE))</f>
        <v>#N/A</v>
      </c>
      <c r="E21" s="107" t="e">
        <f>IF(VLOOKUP($B$1,[4]Summary!$A$3:$CL$38,48,FALSE)="","",VLOOKUP($B$1,[4]Summary!$A$3:$CL$38,48,FALSE))</f>
        <v>#N/A</v>
      </c>
    </row>
    <row r="22" spans="1:8" ht="14.6" x14ac:dyDescent="0.4">
      <c r="A22" s="60" t="str">
        <f>IF([3]Sheet1!AV1="","",[3]Sheet1!AV1)</f>
        <v>Appraisal Specification Report</v>
      </c>
      <c r="B22" s="107" t="e">
        <f>IF(VLOOKUP($B$1,[4]Summary!$A$3:$CL$38,49,FALSE)="","",VLOOKUP($B$1,[4]Summary!$A$3:$CL$38,49,FALSE))</f>
        <v>#N/A</v>
      </c>
      <c r="C22" s="107" t="e">
        <f>IF(VLOOKUP($B$1,[4]Summary!$A$3:$CL$38,50,FALSE)="","",VLOOKUP($B$1,[4]Summary!$A$3:$CL$38,50,FALSE))</f>
        <v>#N/A</v>
      </c>
      <c r="D22" s="107" t="e">
        <f>IF(VLOOKUP($B$1,[4]Summary!$A$3:$CL$38,51,FALSE)="","",VLOOKUP($B$1,[4]Summary!$A$3:$CL$38,51,FALSE))</f>
        <v>#N/A</v>
      </c>
      <c r="E22" s="107" t="e">
        <f>IF(VLOOKUP($B$1,[4]Summary!$A$3:$CL$38,52,FALSE)="","",VLOOKUP($B$1,[4]Summary!$A$3:$CL$38,52,FALSE))</f>
        <v>#N/A</v>
      </c>
    </row>
    <row r="23" spans="1:8" ht="14.6" x14ac:dyDescent="0.4">
      <c r="A23" s="60" t="str">
        <f>IF([3]Sheet1!AZ1="","",[3]Sheet1!AZ1)</f>
        <v>Data Collection Report</v>
      </c>
      <c r="B23" s="107" t="e">
        <f>IF(VLOOKUP($B$1,[4]Summary!$A$3:$CL$38,53,FALSE)="","",VLOOKUP($B$1,[4]Summary!$A$3:$CL$38,53,FALSE))</f>
        <v>#N/A</v>
      </c>
      <c r="C23" s="107" t="e">
        <f>IF(VLOOKUP($B$1,[4]Summary!$A$3:$CL$38,54,FALSE)="","",VLOOKUP($B$1,[4]Summary!$A$3:$CL$38,54,FALSE))</f>
        <v>#N/A</v>
      </c>
      <c r="D23" s="107" t="e">
        <f>IF(VLOOKUP($B$1,[4]Summary!$A$3:$CL$38,55,FALSE)="","",VLOOKUP($B$1,[4]Summary!$A$3:$CL$38,55,FALSE))</f>
        <v>#N/A</v>
      </c>
      <c r="E23" s="107" t="e">
        <f>IF(VLOOKUP($B$1,[4]Summary!$A$3:$CL$38,56,FALSE)="","",VLOOKUP($B$1,[4]Summary!$A$3:$CL$38,56,FALSE))</f>
        <v>#N/A</v>
      </c>
    </row>
    <row r="24" spans="1:8" ht="14.6" x14ac:dyDescent="0.4">
      <c r="A24" s="60" t="str">
        <f>IF([3]Sheet1!BD1="","",[3]Sheet1!BD1)</f>
        <v>LMVR</v>
      </c>
      <c r="B24" s="107" t="e">
        <f>IF(VLOOKUP($B$1,[4]Summary!$A$3:$CL$38,57,FALSE)="","",VLOOKUP($B$1,[4]Summary!$A$3:$CL$38,57,FALSE))</f>
        <v>#N/A</v>
      </c>
      <c r="C24" s="107" t="e">
        <f>IF(VLOOKUP($B$1,[4]Summary!$A$3:$CL$38,58,FALSE)="","",VLOOKUP($B$1,[4]Summary!$A$3:$CL$38,58,FALSE))</f>
        <v>#N/A</v>
      </c>
      <c r="D24" s="107" t="e">
        <f>IF(VLOOKUP($B$1,[4]Summary!$A$3:$CL$38,59,FALSE)="","",VLOOKUP($B$1,[4]Summary!$A$3:$CL$38,59,FALSE))</f>
        <v>#N/A</v>
      </c>
      <c r="E24" s="107" t="e">
        <f>IF(VLOOKUP($B$1,[4]Summary!$A$3:$CL$38,60,FALSE)="","",VLOOKUP($B$1,[4]Summary!$A$3:$CL$38,60,FALSE))</f>
        <v>#N/A</v>
      </c>
    </row>
    <row r="25" spans="1:8" ht="14.6" x14ac:dyDescent="0.4">
      <c r="A25" s="60" t="str">
        <f>IF([3]Sheet1!BH1="","",[3]Sheet1!BH1)</f>
        <v>Demand Model Report</v>
      </c>
      <c r="B25" s="107" t="e">
        <f>IF(VLOOKUP($B$1,[4]Summary!$A$3:$CL$38,61,FALSE)="","",VLOOKUP($B$1,[4]Summary!$A$3:$CL$38,61,FALSE))</f>
        <v>#N/A</v>
      </c>
      <c r="C25" s="107" t="e">
        <f>IF(VLOOKUP($B$1,[4]Summary!$A$3:$CL$38,62,FALSE)="","",VLOOKUP($B$1,[4]Summary!$A$3:$CL$38,62,FALSE))</f>
        <v>#N/A</v>
      </c>
      <c r="D25" s="107" t="e">
        <f>IF(VLOOKUP($B$1,[4]Summary!$A$3:$CL$38,63,FALSE)="","",VLOOKUP($B$1,[4]Summary!$A$3:$CL$38,63,FALSE))</f>
        <v>#N/A</v>
      </c>
      <c r="E25" s="107" t="e">
        <f>IF(VLOOKUP($B$1,[4]Summary!$A$3:$CL$38,64,FALSE)="","",VLOOKUP($B$1,[4]Summary!$A$3:$CL$38,64,FALSE))</f>
        <v>#N/A</v>
      </c>
    </row>
    <row r="26" spans="1:8" ht="14.6" x14ac:dyDescent="0.4">
      <c r="A26" s="60" t="str">
        <f>IF([3]Sheet1!BL1="","",[3]Sheet1!BL1)</f>
        <v>Forecasting Report</v>
      </c>
      <c r="B26" s="107" t="e">
        <f>IF(VLOOKUP($B$1,[4]Summary!$A$3:$CL$38,65,FALSE)="","",VLOOKUP($B$1,[4]Summary!$A$3:$CL$38,65,FALSE))</f>
        <v>#N/A</v>
      </c>
      <c r="C26" s="107" t="e">
        <f>IF(VLOOKUP($B$1,[4]Summary!$A$3:$CL$38,66,FALSE)="","",VLOOKUP($B$1,[4]Summary!$A$3:$CL$38,66,FALSE))</f>
        <v>#N/A</v>
      </c>
      <c r="D26" s="107" t="e">
        <f>IF(VLOOKUP($B$1,[4]Summary!$A$3:$CL$38,67,FALSE)="","",VLOOKUP($B$1,[4]Summary!$A$3:$CL$38,67,FALSE))</f>
        <v>#N/A</v>
      </c>
      <c r="E26" s="107" t="e">
        <f>IF(VLOOKUP($B$1,[4]Summary!$A$3:$CL$38,68,FALSE)="","",VLOOKUP($B$1,[4]Summary!$A$3:$CL$38,68,FALSE))</f>
        <v>#N/A</v>
      </c>
    </row>
    <row r="27" spans="1:8" ht="14.6" x14ac:dyDescent="0.4">
      <c r="A27" s="60" t="str">
        <f>IF([3]Sheet1!BP1="","",[3]Sheet1!BP1)</f>
        <v>Economic Assessment Report</v>
      </c>
      <c r="B27" s="107" t="e">
        <f>IF(VLOOKUP($B$1,[4]Summary!$A$3:$CL$38,69,FALSE)="","",VLOOKUP($B$1,[4]Summary!$A$3:$CL$38,69,FALSE))</f>
        <v>#N/A</v>
      </c>
      <c r="C27" s="107" t="e">
        <f>IF(VLOOKUP($B$1,[4]Summary!$A$3:$CL$38,70,FALSE)="","",VLOOKUP($B$1,[4]Summary!$A$3:$CL$38,70,FALSE))</f>
        <v>#N/A</v>
      </c>
      <c r="D27" s="107" t="e">
        <f>IF(VLOOKUP($B$1,[4]Summary!$A$3:$CL$38,71,FALSE)="","",VLOOKUP($B$1,[4]Summary!$A$3:$CL$38,71,FALSE))</f>
        <v>#N/A</v>
      </c>
      <c r="E27" s="107" t="e">
        <f>IF(VLOOKUP($B$1,[4]Summary!$A$3:$CL$38,72,FALSE)="","",VLOOKUP($B$1,[4]Summary!$A$3:$CL$38,72,FALSE))</f>
        <v>#N/A</v>
      </c>
    </row>
    <row r="28" spans="1:8" ht="14.6" x14ac:dyDescent="0.4">
      <c r="A28" t="str">
        <f>IF([3]Sheet1!BT1="","",[3]Sheet1!BT1)</f>
        <v>Social and Distributional Impacts</v>
      </c>
      <c r="B28" s="107" t="e">
        <f>IF(VLOOKUP($B$1,[4]Summary!$A$3:$CL$38,73,FALSE)="","",VLOOKUP($B$1,[4]Summary!$A$3:$CL$38,73,FALSE))</f>
        <v>#N/A</v>
      </c>
      <c r="C28" s="107" t="e">
        <f>IF(VLOOKUP($B$1,[4]Summary!$A$3:$CL$38,74,FALSE)="","",VLOOKUP($B$1,[4]Summary!$A$3:$CL$38,74,FALSE))</f>
        <v>#N/A</v>
      </c>
      <c r="D28" s="107" t="e">
        <f>IF(VLOOKUP($B$1,[4]Summary!$A$3:$CL$38,75,FALSE)="","",VLOOKUP($B$1,[4]Summary!$A$3:$CL$38,75,FALSE))</f>
        <v>#N/A</v>
      </c>
      <c r="E28" s="107" t="e">
        <f>IF(VLOOKUP($B$1,[4]Summary!$A$3:$CL$38,76,FALSE)="","",VLOOKUP($B$1,[4]Summary!$A$3:$CL$38,76,FALSE))</f>
        <v>#N/A</v>
      </c>
    </row>
    <row r="29" spans="1:8" ht="14.6" x14ac:dyDescent="0.4">
      <c r="A29" t="str">
        <f>IF([3]Sheet1!BX1="","",[3]Sheet1!BX1)</f>
        <v>Evaluation Plan</v>
      </c>
      <c r="B29" s="107" t="e">
        <f>IF(VLOOKUP($B$1,[4]Summary!$A$3:$CL$38,77,FALSE)="","",VLOOKUP($B$1,[4]Summary!$A$3:$CL$38,77,FALSE))</f>
        <v>#N/A</v>
      </c>
      <c r="C29" s="107" t="e">
        <f>IF(VLOOKUP($B$1,[4]Summary!$A$3:$CL$38,78,FALSE)="","",VLOOKUP($B$1,[4]Summary!$A$3:$CL$38,78,FALSE))</f>
        <v>#N/A</v>
      </c>
      <c r="D29" s="107" t="e">
        <f>IF(VLOOKUP($B$1,[4]Summary!$A$3:$CL$38,79,FALSE)="","",VLOOKUP($B$1,[4]Summary!$A$3:$CL$38,79,FALSE))</f>
        <v>#N/A</v>
      </c>
      <c r="E29" s="107" t="e">
        <f>IF(VLOOKUP($B$1,[4]Summary!$A$3:$CL$38,80,FALSE)="","",VLOOKUP($B$1,[4]Summary!$A$3:$CL$38,80,FALSE))</f>
        <v>#N/A</v>
      </c>
    </row>
    <row r="30" spans="1:8" x14ac:dyDescent="0.3">
      <c r="B30" s="43"/>
      <c r="C30" s="43"/>
      <c r="D30" s="43"/>
      <c r="E30" s="43"/>
    </row>
    <row r="32" spans="1:8" x14ac:dyDescent="0.3">
      <c r="B32" t="str">
        <f>IF([3]Sheet1!CB2="","",[3]Sheet1!CB2)</f>
        <v>Date final approval case submitted</v>
      </c>
      <c r="C32" t="str">
        <f>IF([3]Sheet1!CC2="","",[3]Sheet1!CC2)</f>
        <v>Date modelling reviewed</v>
      </c>
      <c r="D32" t="str">
        <f>IF([3]Sheet1!CD2="","",[3]Sheet1!CD2)</f>
        <v>Date economics reviewed</v>
      </c>
      <c r="E32" t="str">
        <f>IF([3]Sheet1!CE2="","",[3]Sheet1!CE2)</f>
        <v>Date SDIs reviewed</v>
      </c>
      <c r="F32" t="str">
        <f>IF([3]Sheet1!CF2="","",[3]Sheet1!CF2)</f>
        <v>Date evaluation plan reviewed</v>
      </c>
      <c r="G32" t="str">
        <f>IF([3]Sheet1!CG2="","",[3]Sheet1!CG2)</f>
        <v>Date economic case agreed with policy</v>
      </c>
      <c r="H32" t="str">
        <f>IF([3]Sheet1!CH2="","",[3]Sheet1!CH2)</f>
        <v>Date submission determined</v>
      </c>
    </row>
    <row r="33" spans="1:8" ht="14.6" x14ac:dyDescent="0.4">
      <c r="A33" s="60" t="str">
        <f>IF([3]Sheet1!CB1="","",[3]Sheet1!CB1)</f>
        <v>Final Approval</v>
      </c>
      <c r="B33" s="107" t="e">
        <f>IF(VLOOKUP($B$1,[4]Summary!$A$3:$CL$38,83,FALSE)="","",VLOOKUP($B$1,[4]Summary!$A$3:$CL$38,83,FALSE))</f>
        <v>#N/A</v>
      </c>
      <c r="C33" s="107" t="e">
        <f>IF(VLOOKUP($B$1,[4]Summary!$A$3:$CL$38,85,FALSE)="","",VLOOKUP($B$1,[4]Summary!$A$3:$CL$38,85,FALSE))</f>
        <v>#N/A</v>
      </c>
      <c r="D33" s="107" t="e">
        <f>IF(VLOOKUP($B$1,[4]Summary!$A$3:$CL$38,86,FALSE)="","",VLOOKUP($B$1,[4]Summary!$A$3:$CL$38,86,FALSE))</f>
        <v>#N/A</v>
      </c>
      <c r="E33" s="107" t="e">
        <f>IF(VLOOKUP($B$1,[4]Summary!$A$3:$CL$38,87,FALSE)="","",VLOOKUP($B$1,[4]Summary!$A$3:$CL$38,87,FALSE))</f>
        <v>#N/A</v>
      </c>
      <c r="F33" s="107" t="e">
        <f>IF(VLOOKUP($B$1,[4]Summary!$A$3:$CL$38,88,FALSE)="","",VLOOKUP($B$1,[4]Summary!$A$3:$CL$38,88,FALSE))</f>
        <v>#N/A</v>
      </c>
      <c r="G33" s="107" t="e">
        <f>IF(VLOOKUP($B$1,[4]Summary!$A$3:$CL$38,89,FALSE)="","",VLOOKUP($B$1,[4]Summary!$A$3:$CL$38,89,FALSE))</f>
        <v>#N/A</v>
      </c>
      <c r="H33" s="107" t="e">
        <f>IF(VLOOKUP($B$1,[4]Summary!$A$3:$CL$38,90,FALSE)="","",VLOOKUP($B$1,[4]Summary!$A$3:$CL$38,90,FALSE))</f>
        <v>#N/A</v>
      </c>
    </row>
  </sheetData>
  <hyperlinks>
    <hyperlink ref="A21" location="'Option Assessment Rep Review'!A1" display="'Option Assessment Rep Review'!A1" xr:uid="{00000000-0004-0000-0200-000000000000}"/>
    <hyperlink ref="A22" location="'Appraisal Specification Rep Rev'!A1" display="'Appraisal Specification Rep Rev'!A1" xr:uid="{00000000-0004-0000-0200-000001000000}"/>
    <hyperlink ref="A23" location="'Data Collection Report Review'!A1" display="'Data Collection Report Review'!A1" xr:uid="{00000000-0004-0000-0200-000002000000}"/>
    <hyperlink ref="A24" location="'LMVR Review'!A1" display="'LMVR Review'!A1" xr:uid="{00000000-0004-0000-0200-000003000000}"/>
    <hyperlink ref="A25" location="'Demand Model Report Review'!A1" display="'Demand Model Report Review'!A1" xr:uid="{00000000-0004-0000-0200-000004000000}"/>
    <hyperlink ref="A26" location="'Forecasting Report Review'!A1" display="'Forecasting Report Review'!A1" xr:uid="{00000000-0004-0000-0200-000005000000}"/>
    <hyperlink ref="A27" location="'Economic Assessment Rep Review'!A1" display="'Economic Assessment Rep Review'!A1" xr:uid="{00000000-0004-0000-0200-000006000000}"/>
    <hyperlink ref="A33" location="'Final Approval Submission&gt;&gt;&gt;'!A1" display="'Final Approval Submission&gt;&gt;&gt;'!A1" xr:uid="{00000000-0004-0000-0200-000007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17"/>
  <sheetViews>
    <sheetView workbookViewId="0">
      <selection activeCell="A3" sqref="A3:L11"/>
    </sheetView>
  </sheetViews>
  <sheetFormatPr defaultRowHeight="12.45" x14ac:dyDescent="0.3"/>
  <cols>
    <col min="1" max="1" width="10.69140625" bestFit="1" customWidth="1"/>
    <col min="2" max="2" width="90.53515625" bestFit="1" customWidth="1"/>
    <col min="3" max="3" width="20.53515625" bestFit="1" customWidth="1"/>
  </cols>
  <sheetData>
    <row r="1" spans="1:3" x14ac:dyDescent="0.3">
      <c r="A1" t="s">
        <v>15</v>
      </c>
      <c r="B1" t="s">
        <v>36</v>
      </c>
      <c r="C1" t="s">
        <v>37</v>
      </c>
    </row>
    <row r="2" spans="1:3" x14ac:dyDescent="0.3">
      <c r="A2" s="43"/>
    </row>
    <row r="3" spans="1:3" x14ac:dyDescent="0.3">
      <c r="A3" s="43"/>
    </row>
    <row r="4" spans="1:3" x14ac:dyDescent="0.3">
      <c r="A4" s="43"/>
    </row>
    <row r="5" spans="1:3" x14ac:dyDescent="0.3">
      <c r="A5" s="43"/>
    </row>
    <row r="6" spans="1:3" x14ac:dyDescent="0.3">
      <c r="A6" s="43"/>
    </row>
    <row r="7" spans="1:3" x14ac:dyDescent="0.3">
      <c r="A7" s="43"/>
    </row>
    <row r="8" spans="1:3" x14ac:dyDescent="0.3">
      <c r="A8" s="43"/>
    </row>
    <row r="9" spans="1:3" x14ac:dyDescent="0.3">
      <c r="A9" s="43"/>
    </row>
    <row r="10" spans="1:3" x14ac:dyDescent="0.3">
      <c r="A10" s="43"/>
    </row>
    <row r="11" spans="1:3" x14ac:dyDescent="0.3">
      <c r="A11" s="43"/>
    </row>
    <row r="12" spans="1:3" x14ac:dyDescent="0.3">
      <c r="A12" s="43"/>
    </row>
    <row r="13" spans="1:3" x14ac:dyDescent="0.3">
      <c r="A13" s="43"/>
    </row>
    <row r="14" spans="1:3" x14ac:dyDescent="0.3">
      <c r="A14" s="43"/>
    </row>
    <row r="15" spans="1:3" x14ac:dyDescent="0.3">
      <c r="A15" s="43"/>
    </row>
    <row r="16" spans="1:3" x14ac:dyDescent="0.3">
      <c r="A16" s="43"/>
    </row>
    <row r="17" spans="1:1" x14ac:dyDescent="0.3">
      <c r="A17" s="43"/>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1"/>
  </sheetPr>
  <dimension ref="A1"/>
  <sheetViews>
    <sheetView workbookViewId="0">
      <selection activeCell="A3" sqref="A3:L11"/>
    </sheetView>
  </sheetViews>
  <sheetFormatPr defaultColWidth="9.15234375" defaultRowHeight="12.45" x14ac:dyDescent="0.3"/>
  <cols>
    <col min="1" max="16384" width="9.15234375" style="8"/>
  </cols>
  <sheetData>
    <row r="1" spans="1:1" x14ac:dyDescent="0.3">
      <c r="A1" s="9" t="s">
        <v>38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20"/>
  <sheetViews>
    <sheetView workbookViewId="0">
      <selection activeCell="A3" sqref="A3:L11"/>
    </sheetView>
  </sheetViews>
  <sheetFormatPr defaultColWidth="9.15234375" defaultRowHeight="12.45" x14ac:dyDescent="0.3"/>
  <cols>
    <col min="1" max="1" width="25.69140625" style="40" bestFit="1" customWidth="1"/>
    <col min="2" max="2" width="91.53515625" style="40" customWidth="1"/>
    <col min="3" max="16384" width="9.15234375" style="40"/>
  </cols>
  <sheetData>
    <row r="1" spans="1:2" x14ac:dyDescent="0.3">
      <c r="A1" s="40" t="s">
        <v>39</v>
      </c>
      <c r="B1" s="44"/>
    </row>
    <row r="3" spans="1:2" x14ac:dyDescent="0.3">
      <c r="A3" s="40" t="s">
        <v>40</v>
      </c>
    </row>
    <row r="5" spans="1:2" x14ac:dyDescent="0.3">
      <c r="A5" s="40" t="s">
        <v>41</v>
      </c>
      <c r="B5" s="45"/>
    </row>
    <row r="7" spans="1:2" x14ac:dyDescent="0.3">
      <c r="A7" s="40" t="s">
        <v>42</v>
      </c>
    </row>
    <row r="9" spans="1:2" ht="14.6" x14ac:dyDescent="0.3">
      <c r="A9" s="46" t="s">
        <v>43</v>
      </c>
    </row>
    <row r="10" spans="1:2" x14ac:dyDescent="0.3">
      <c r="A10" s="40" t="s">
        <v>44</v>
      </c>
    </row>
    <row r="12" spans="1:2" x14ac:dyDescent="0.3">
      <c r="A12" s="40" t="s">
        <v>45</v>
      </c>
      <c r="B12" s="45"/>
    </row>
    <row r="14" spans="1:2" x14ac:dyDescent="0.3">
      <c r="A14" s="40" t="s">
        <v>46</v>
      </c>
    </row>
    <row r="16" spans="1:2" x14ac:dyDescent="0.3">
      <c r="A16" s="40" t="s">
        <v>47</v>
      </c>
      <c r="B16" s="45"/>
    </row>
    <row r="18" spans="1:2" x14ac:dyDescent="0.3">
      <c r="A18" s="40" t="s">
        <v>48</v>
      </c>
    </row>
    <row r="20" spans="1:2" x14ac:dyDescent="0.3">
      <c r="A20" s="40" t="s">
        <v>49</v>
      </c>
      <c r="B20" s="6"/>
    </row>
  </sheetData>
  <hyperlinks>
    <hyperlink ref="A12" r:id="rId1" display="Perculiarities@" xr:uid="{00000000-0004-0000-0500-000000000000}"/>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20"/>
  <sheetViews>
    <sheetView workbookViewId="0">
      <selection activeCell="A3" sqref="A3:L11"/>
    </sheetView>
  </sheetViews>
  <sheetFormatPr defaultColWidth="9.15234375" defaultRowHeight="12.45" x14ac:dyDescent="0.3"/>
  <cols>
    <col min="1" max="1" width="25.69140625" style="40" bestFit="1" customWidth="1"/>
    <col min="2" max="2" width="91.53515625" style="40" customWidth="1"/>
    <col min="3" max="16384" width="9.15234375" style="40"/>
  </cols>
  <sheetData>
    <row r="1" spans="1:2" x14ac:dyDescent="0.3">
      <c r="A1" s="40" t="s">
        <v>39</v>
      </c>
      <c r="B1" s="44"/>
    </row>
    <row r="3" spans="1:2" x14ac:dyDescent="0.3">
      <c r="A3" s="40" t="s">
        <v>40</v>
      </c>
    </row>
    <row r="5" spans="1:2" x14ac:dyDescent="0.3">
      <c r="A5" s="40" t="s">
        <v>41</v>
      </c>
      <c r="B5" s="45"/>
    </row>
    <row r="7" spans="1:2" x14ac:dyDescent="0.3">
      <c r="A7" s="40" t="s">
        <v>42</v>
      </c>
    </row>
    <row r="9" spans="1:2" ht="14.6" x14ac:dyDescent="0.3">
      <c r="A9" s="46" t="s">
        <v>43</v>
      </c>
    </row>
    <row r="10" spans="1:2" x14ac:dyDescent="0.3">
      <c r="A10" s="40" t="s">
        <v>44</v>
      </c>
    </row>
    <row r="12" spans="1:2" x14ac:dyDescent="0.3">
      <c r="A12" s="40" t="s">
        <v>45</v>
      </c>
      <c r="B12" s="45"/>
    </row>
    <row r="14" spans="1:2" x14ac:dyDescent="0.3">
      <c r="A14" s="40" t="s">
        <v>46</v>
      </c>
    </row>
    <row r="16" spans="1:2" x14ac:dyDescent="0.3">
      <c r="A16" s="40" t="s">
        <v>47</v>
      </c>
      <c r="B16" s="45"/>
    </row>
    <row r="18" spans="1:2" x14ac:dyDescent="0.3">
      <c r="A18" s="40" t="s">
        <v>48</v>
      </c>
    </row>
    <row r="20" spans="1:2" x14ac:dyDescent="0.3">
      <c r="A20" s="40" t="s">
        <v>49</v>
      </c>
      <c r="B20" s="6"/>
    </row>
  </sheetData>
  <hyperlinks>
    <hyperlink ref="A12" r:id="rId1" display="Perculiarities@"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20"/>
  <sheetViews>
    <sheetView workbookViewId="0">
      <selection activeCell="A3" sqref="A3:L11"/>
    </sheetView>
  </sheetViews>
  <sheetFormatPr defaultColWidth="9.15234375" defaultRowHeight="12.45" x14ac:dyDescent="0.3"/>
  <cols>
    <col min="1" max="1" width="25.69140625" style="40" bestFit="1" customWidth="1"/>
    <col min="2" max="2" width="97.53515625" style="40" customWidth="1"/>
    <col min="3" max="16384" width="9.15234375" style="40"/>
  </cols>
  <sheetData>
    <row r="1" spans="1:2" x14ac:dyDescent="0.3">
      <c r="A1" s="40" t="s">
        <v>39</v>
      </c>
      <c r="B1" s="44"/>
    </row>
    <row r="3" spans="1:2" x14ac:dyDescent="0.3">
      <c r="A3" s="40" t="s">
        <v>40</v>
      </c>
      <c r="B3" s="141"/>
    </row>
    <row r="5" spans="1:2" x14ac:dyDescent="0.3">
      <c r="A5" s="40" t="s">
        <v>41</v>
      </c>
      <c r="B5" s="141"/>
    </row>
    <row r="7" spans="1:2" x14ac:dyDescent="0.3">
      <c r="A7" s="40" t="s">
        <v>42</v>
      </c>
      <c r="B7" s="141"/>
    </row>
    <row r="9" spans="1:2" ht="14.6" x14ac:dyDescent="0.3">
      <c r="A9" s="46" t="s">
        <v>43</v>
      </c>
    </row>
    <row r="10" spans="1:2" x14ac:dyDescent="0.3">
      <c r="A10" s="40" t="s">
        <v>44</v>
      </c>
    </row>
    <row r="12" spans="1:2" x14ac:dyDescent="0.3">
      <c r="A12" s="40" t="s">
        <v>45</v>
      </c>
      <c r="B12" s="142"/>
    </row>
    <row r="14" spans="1:2" x14ac:dyDescent="0.3">
      <c r="A14" s="40" t="s">
        <v>46</v>
      </c>
    </row>
    <row r="16" spans="1:2" x14ac:dyDescent="0.3">
      <c r="A16" s="40" t="s">
        <v>47</v>
      </c>
      <c r="B16" s="45"/>
    </row>
    <row r="18" spans="1:2" x14ac:dyDescent="0.3">
      <c r="A18" s="40" t="s">
        <v>48</v>
      </c>
    </row>
    <row r="20" spans="1:2" x14ac:dyDescent="0.3">
      <c r="A20" s="40" t="s">
        <v>49</v>
      </c>
      <c r="B20" s="6"/>
    </row>
  </sheetData>
  <hyperlinks>
    <hyperlink ref="A12" r:id="rId1" display="Perculiarities@" xr:uid="{00000000-0004-0000-0700-000000000000}"/>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B28"/>
  <sheetViews>
    <sheetView workbookViewId="0">
      <selection activeCell="A3" sqref="A3:L11"/>
    </sheetView>
  </sheetViews>
  <sheetFormatPr defaultRowHeight="12.45" x14ac:dyDescent="0.3"/>
  <cols>
    <col min="1" max="1" width="24.3828125" bestFit="1" customWidth="1"/>
    <col min="2" max="2" width="10.15234375" bestFit="1" customWidth="1"/>
  </cols>
  <sheetData>
    <row r="1" spans="1:2" x14ac:dyDescent="0.3">
      <c r="A1" s="40" t="s">
        <v>39</v>
      </c>
      <c r="B1" s="43"/>
    </row>
    <row r="2" spans="1:2" x14ac:dyDescent="0.3">
      <c r="A2" s="40"/>
    </row>
    <row r="3" spans="1:2" x14ac:dyDescent="0.3">
      <c r="A3" s="40" t="s">
        <v>40</v>
      </c>
    </row>
    <row r="4" spans="1:2" x14ac:dyDescent="0.3">
      <c r="A4" s="40"/>
    </row>
    <row r="5" spans="1:2" x14ac:dyDescent="0.3">
      <c r="A5" s="40" t="s">
        <v>41</v>
      </c>
    </row>
    <row r="6" spans="1:2" x14ac:dyDescent="0.3">
      <c r="A6" s="40"/>
    </row>
    <row r="7" spans="1:2" x14ac:dyDescent="0.3">
      <c r="A7" s="40" t="s">
        <v>42</v>
      </c>
    </row>
    <row r="8" spans="1:2" x14ac:dyDescent="0.3">
      <c r="A8" s="40"/>
    </row>
    <row r="9" spans="1:2" ht="14.6" x14ac:dyDescent="0.3">
      <c r="A9" s="46" t="s">
        <v>43</v>
      </c>
    </row>
    <row r="10" spans="1:2" x14ac:dyDescent="0.3">
      <c r="A10" s="40" t="s">
        <v>44</v>
      </c>
    </row>
    <row r="11" spans="1:2" x14ac:dyDescent="0.3">
      <c r="A11" s="40"/>
    </row>
    <row r="12" spans="1:2" x14ac:dyDescent="0.3">
      <c r="A12" s="40" t="s">
        <v>45</v>
      </c>
    </row>
    <row r="13" spans="1:2" x14ac:dyDescent="0.3">
      <c r="A13" s="40"/>
    </row>
    <row r="14" spans="1:2" x14ac:dyDescent="0.3">
      <c r="A14" s="40"/>
    </row>
    <row r="15" spans="1:2" x14ac:dyDescent="0.3">
      <c r="A15" s="40"/>
    </row>
    <row r="16" spans="1:2" x14ac:dyDescent="0.3">
      <c r="A16" s="40"/>
    </row>
    <row r="17" spans="1:1" x14ac:dyDescent="0.3">
      <c r="A17" s="40"/>
    </row>
    <row r="18" spans="1:1" x14ac:dyDescent="0.3">
      <c r="A18" s="40"/>
    </row>
    <row r="19" spans="1:1" x14ac:dyDescent="0.3">
      <c r="A19" s="40"/>
    </row>
    <row r="20" spans="1:1" x14ac:dyDescent="0.3">
      <c r="A20" s="40"/>
    </row>
    <row r="21" spans="1:1" x14ac:dyDescent="0.3">
      <c r="A21" s="40"/>
    </row>
    <row r="22" spans="1:1" x14ac:dyDescent="0.3">
      <c r="A22" s="40" t="s">
        <v>46</v>
      </c>
    </row>
    <row r="23" spans="1:1" x14ac:dyDescent="0.3">
      <c r="A23" s="40"/>
    </row>
    <row r="24" spans="1:1" x14ac:dyDescent="0.3">
      <c r="A24" s="40" t="s">
        <v>47</v>
      </c>
    </row>
    <row r="25" spans="1:1" x14ac:dyDescent="0.3">
      <c r="A25" s="40"/>
    </row>
    <row r="26" spans="1:1" x14ac:dyDescent="0.3">
      <c r="A26" s="40" t="s">
        <v>48</v>
      </c>
    </row>
    <row r="27" spans="1:1" x14ac:dyDescent="0.3">
      <c r="A27" s="40"/>
    </row>
    <row r="28" spans="1:1" x14ac:dyDescent="0.3">
      <c r="A28" s="40" t="s">
        <v>49</v>
      </c>
    </row>
  </sheetData>
  <hyperlinks>
    <hyperlink ref="A12" r:id="rId1" display="Perculiarities@" xr:uid="{00000000-0004-0000-0800-000000000000}"/>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7918BC8BBB9AEB43B8ED024CFDBB179C" ma:contentTypeVersion="18" ma:contentTypeDescription="Create a new document." ma:contentTypeScope="" ma:versionID="01387a403eb04e4255ee114ae560cf30">
  <xsd:schema xmlns:xsd="http://www.w3.org/2001/XMLSchema" xmlns:xs="http://www.w3.org/2001/XMLSchema" xmlns:p="http://schemas.microsoft.com/office/2006/metadata/properties" xmlns:ns2="abfe8b9c-c6c3-48f2-afcd-38974ade6086" xmlns:ns3="df61b00d-9bc6-42c4-9691-4833c58587d6" targetNamespace="http://schemas.microsoft.com/office/2006/metadata/properties" ma:root="true" ma:fieldsID="1b52eee239239ecc0e7e2d078e484822" ns2:_="" ns3:_="">
    <xsd:import namespace="abfe8b9c-c6c3-48f2-afcd-38974ade6086"/>
    <xsd:import namespace="df61b00d-9bc6-42c4-9691-4833c58587d6"/>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GenerationTime" minOccurs="0"/>
                <xsd:element ref="ns3:MediaServiceEventHashCode" minOccurs="0"/>
                <xsd:element ref="ns3:MediaServiceDateTaken" minOccurs="0"/>
                <xsd:element ref="ns3:MediaServiceLocation" minOccurs="0"/>
                <xsd:element ref="ns3:MediaServiceOCR" minOccurs="0"/>
                <xsd:element ref="ns3:lcf76f155ced4ddcb4097134ff3c332f" minOccurs="0"/>
                <xsd:element ref="ns2:TaxCatchAll" minOccurs="0"/>
                <xsd:element ref="ns3:MediaLengthInSeconds"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bfe8b9c-c6c3-48f2-afcd-38974ade6086"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9699042d-c5dc-49f1-9553-1d47d5737e77}" ma:internalName="TaxCatchAll" ma:showField="CatchAllData" ma:web="abfe8b9c-c6c3-48f2-afcd-38974ade6086">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f61b00d-9bc6-42c4-9691-4833c58587d6"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8e794beb-b8d9-4064-9297-55232fcc8c3e" ma:termSetId="09814cd3-568e-fe90-9814-8d621ff8fb84" ma:anchorId="fba54fb3-c3e1-fe81-a776-ca4b69148c4d" ma:open="true" ma:isKeyword="false">
      <xsd:complexType>
        <xsd:sequence>
          <xsd:element ref="pc:Terms" minOccurs="0" maxOccurs="1"/>
        </xsd:sequence>
      </xsd:complexType>
    </xsd:element>
    <xsd:element name="MediaLengthInSeconds" ma:index="23" nillable="true" ma:displayName="MediaLengthInSeconds" ma:hidden="true" ma:internalName="MediaLengthInSeconds" ma:readOnly="true">
      <xsd:simpleType>
        <xsd:restriction base="dms:Unknown"/>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f61b00d-9bc6-42c4-9691-4833c58587d6">
      <Terms xmlns="http://schemas.microsoft.com/office/infopath/2007/PartnerControls"/>
    </lcf76f155ced4ddcb4097134ff3c332f>
    <TaxCatchAll xmlns="abfe8b9c-c6c3-48f2-afcd-38974ade6086" xsi:nil="true"/>
  </documentManagement>
</p:properties>
</file>

<file path=customXml/itemProps1.xml><?xml version="1.0" encoding="utf-8"?>
<ds:datastoreItem xmlns:ds="http://schemas.openxmlformats.org/officeDocument/2006/customXml" ds:itemID="{C264EA2B-7B95-4511-B01E-CCB3587B4174}">
  <ds:schemaRefs>
    <ds:schemaRef ds:uri="http://schemas.microsoft.com/sharepoint/v3/contenttype/forms"/>
  </ds:schemaRefs>
</ds:datastoreItem>
</file>

<file path=customXml/itemProps2.xml><?xml version="1.0" encoding="utf-8"?>
<ds:datastoreItem xmlns:ds="http://schemas.openxmlformats.org/officeDocument/2006/customXml" ds:itemID="{7163E1F2-41A1-4A1D-BF7F-97831DA7906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bfe8b9c-c6c3-48f2-afcd-38974ade6086"/>
    <ds:schemaRef ds:uri="df61b00d-9bc6-42c4-9691-4833c58587d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4529895-9D8F-40B0-B4EB-82895C98FEFD}">
  <ds:schemaRefs>
    <ds:schemaRef ds:uri="http://schemas.microsoft.com/office/2006/metadata/properties"/>
    <ds:schemaRef ds:uri="http://schemas.microsoft.com/office/infopath/2007/PartnerControls"/>
    <ds:schemaRef ds:uri="df61b00d-9bc6-42c4-9691-4833c58587d6"/>
    <ds:schemaRef ds:uri="abfe8b9c-c6c3-48f2-afcd-38974ade6086"/>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27</vt:i4>
      </vt:variant>
      <vt:variant>
        <vt:lpstr>Named Ranges</vt:lpstr>
      </vt:variant>
      <vt:variant>
        <vt:i4>86</vt:i4>
      </vt:variant>
    </vt:vector>
  </HeadingPairs>
  <TitlesOfParts>
    <vt:vector size="113" baseType="lpstr">
      <vt:lpstr>Cover</vt:lpstr>
      <vt:lpstr>Version</vt:lpstr>
      <vt:lpstr>Scheme</vt:lpstr>
      <vt:lpstr>Engagement Record</vt:lpstr>
      <vt:lpstr>Meeting Notes&gt;&gt;&gt;</vt:lpstr>
      <vt:lpstr>Meeting 1</vt:lpstr>
      <vt:lpstr>Meeting 2</vt:lpstr>
      <vt:lpstr>Meeting 3</vt:lpstr>
      <vt:lpstr>Meeting 4</vt:lpstr>
      <vt:lpstr>OAR</vt:lpstr>
      <vt:lpstr>ASSR Review</vt:lpstr>
      <vt:lpstr>ASR</vt:lpstr>
      <vt:lpstr>Data</vt:lpstr>
      <vt:lpstr>LMVR</vt:lpstr>
      <vt:lpstr>Demand Model</vt:lpstr>
      <vt:lpstr>Forecasting</vt:lpstr>
      <vt:lpstr>Appraisal</vt:lpstr>
      <vt:lpstr>Review of Docs</vt:lpstr>
      <vt:lpstr>Full Approval Submission&gt;&gt;&gt;</vt:lpstr>
      <vt:lpstr>Submitted Data&gt;&gt;&gt;</vt:lpstr>
      <vt:lpstr>Carbon</vt:lpstr>
      <vt:lpstr>Modelling Review</vt:lpstr>
      <vt:lpstr>Appraisal Review</vt:lpstr>
      <vt:lpstr>Assumptions Review</vt:lpstr>
      <vt:lpstr>Final Adjusted Tables&gt;&gt;&gt;</vt:lpstr>
      <vt:lpstr>Landscape impacts</vt:lpstr>
      <vt:lpstr>Induced Investment</vt:lpstr>
      <vt:lpstr>_LA1516</vt:lpstr>
      <vt:lpstr>_LA1617</vt:lpstr>
      <vt:lpstr>_LA1718</vt:lpstr>
      <vt:lpstr>_LA1819</vt:lpstr>
      <vt:lpstr>_LA1920</vt:lpstr>
      <vt:lpstr>_LA2021</vt:lpstr>
      <vt:lpstr>_LGF1516</vt:lpstr>
      <vt:lpstr>_LGF1617</vt:lpstr>
      <vt:lpstr>_LGF1718</vt:lpstr>
      <vt:lpstr>_LGF1819</vt:lpstr>
      <vt:lpstr>_LGF1920</vt:lpstr>
      <vt:lpstr>_LGF2021</vt:lpstr>
      <vt:lpstr>Analyst</vt:lpstr>
      <vt:lpstr>ASRApproved</vt:lpstr>
      <vt:lpstr>ASRLatest</vt:lpstr>
      <vt:lpstr>ASRNext</vt:lpstr>
      <vt:lpstr>ASRReview</vt:lpstr>
      <vt:lpstr>Contact</vt:lpstr>
      <vt:lpstr>DataApproved</vt:lpstr>
      <vt:lpstr>DataLatest</vt:lpstr>
      <vt:lpstr>DataNext</vt:lpstr>
      <vt:lpstr>DataReview</vt:lpstr>
      <vt:lpstr>DemandApproved</vt:lpstr>
      <vt:lpstr>DemandLatest</vt:lpstr>
      <vt:lpstr>DemandNext</vt:lpstr>
      <vt:lpstr>DemandReview</vt:lpstr>
      <vt:lpstr>EARApproved</vt:lpstr>
      <vt:lpstr>EARLatest</vt:lpstr>
      <vt:lpstr>EARNext</vt:lpstr>
      <vt:lpstr>EARReview</vt:lpstr>
      <vt:lpstr>Economist</vt:lpstr>
      <vt:lpstr>EvalPlanApproved</vt:lpstr>
      <vt:lpstr>EvalPlanLatest</vt:lpstr>
      <vt:lpstr>EvalPlanNext</vt:lpstr>
      <vt:lpstr>EvalPlanReview</vt:lpstr>
      <vt:lpstr>FAApproval</vt:lpstr>
      <vt:lpstr>FAEconomicCase</vt:lpstr>
      <vt:lpstr>FAEconomics</vt:lpstr>
      <vt:lpstr>FAEvalPlan</vt:lpstr>
      <vt:lpstr>FAModelling</vt:lpstr>
      <vt:lpstr>FASDI</vt:lpstr>
      <vt:lpstr>FASubmitted</vt:lpstr>
      <vt:lpstr>ForecastingApproved</vt:lpstr>
      <vt:lpstr>ForecastingLatest</vt:lpstr>
      <vt:lpstr>ForecastingNext</vt:lpstr>
      <vt:lpstr>ForecastingReview</vt:lpstr>
      <vt:lpstr>LApre1516</vt:lpstr>
      <vt:lpstr>LATotal</vt:lpstr>
      <vt:lpstr>LEP</vt:lpstr>
      <vt:lpstr>LGFpre1516</vt:lpstr>
      <vt:lpstr>LMVRApproved</vt:lpstr>
      <vt:lpstr>LMVRLatest</vt:lpstr>
      <vt:lpstr>LMVRNext</vt:lpstr>
      <vt:lpstr>LMVRReview</vt:lpstr>
      <vt:lpstr>Modeller</vt:lpstr>
      <vt:lpstr>OARApproved</vt:lpstr>
      <vt:lpstr>OARLatest</vt:lpstr>
      <vt:lpstr>OARNext</vt:lpstr>
      <vt:lpstr>OARReview</vt:lpstr>
      <vt:lpstr>'ASSR Review'!Print_Area</vt:lpstr>
      <vt:lpstr>Version!Print_Area</vt:lpstr>
      <vt:lpstr>Promoters</vt:lpstr>
      <vt:lpstr>Round</vt:lpstr>
      <vt:lpstr>Scheme</vt:lpstr>
      <vt:lpstr>SDIApproved</vt:lpstr>
      <vt:lpstr>SDILatest</vt:lpstr>
      <vt:lpstr>SDINext</vt:lpstr>
      <vt:lpstr>SDIReview</vt:lpstr>
      <vt:lpstr>StartDate</vt:lpstr>
      <vt:lpstr>Third1516</vt:lpstr>
      <vt:lpstr>Third1617</vt:lpstr>
      <vt:lpstr>Third1718</vt:lpstr>
      <vt:lpstr>Third1819</vt:lpstr>
      <vt:lpstr>Third1920</vt:lpstr>
      <vt:lpstr>Third2021</vt:lpstr>
      <vt:lpstr>Thirdpre1516</vt:lpstr>
      <vt:lpstr>ThirdTotal</vt:lpstr>
      <vt:lpstr>Total</vt:lpstr>
      <vt:lpstr>Total1516</vt:lpstr>
      <vt:lpstr>Total1617</vt:lpstr>
      <vt:lpstr>Total1718</vt:lpstr>
      <vt:lpstr>Total1819</vt:lpstr>
      <vt:lpstr>Total1920</vt:lpstr>
      <vt:lpstr>Total2021</vt:lpstr>
      <vt:lpstr>Totalpre1516</vt:lpstr>
      <vt:lpstr>Type</vt:lpstr>
    </vt:vector>
  </TitlesOfParts>
  <Manager/>
  <Company>Department for Transport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revision/>
  <dcterms:created xsi:type="dcterms:W3CDTF">2011-08-04T15:09:35Z</dcterms:created>
  <dcterms:modified xsi:type="dcterms:W3CDTF">2026-06-19T13:06:28Z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0x0101007918BC8BBB9AEB43B8ED024CFDBB179C</vt:lpwstr>
  </property>
  <property fmtid="{D5CDD505-2E9C-101B-9397-08002B2CF9AE}" pid="4" name="MediaServiceImageTags">
    <vt:lpwstr/>
  </property>
</Properties>
</file>